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L72" i="1"/>
  <c r="P71" i="1"/>
  <c r="Q141" i="1" l="1"/>
  <c r="Q54" i="1"/>
  <c r="Q48" i="1"/>
  <c r="Q38" i="1"/>
  <c r="Q116" i="1"/>
  <c r="L11" i="1"/>
  <c r="L145" i="1"/>
  <c r="L153" i="1"/>
  <c r="O124" i="1" l="1"/>
  <c r="P124" i="1" s="1"/>
  <c r="P113" i="1"/>
  <c r="O105" i="1" l="1"/>
  <c r="P105" i="1" s="1"/>
  <c r="Q107" i="1" s="1"/>
  <c r="L68" i="1"/>
  <c r="P75" i="1" l="1"/>
  <c r="P73" i="1"/>
  <c r="P11" i="1" l="1"/>
  <c r="L144" i="1"/>
  <c r="P154" i="1" l="1"/>
  <c r="P153" i="1"/>
  <c r="P152" i="1"/>
  <c r="P151" i="1"/>
  <c r="P150" i="1"/>
  <c r="P149" i="1"/>
  <c r="P144" i="1"/>
  <c r="P142" i="1"/>
  <c r="P138" i="1"/>
  <c r="P137" i="1"/>
  <c r="P132" i="1"/>
  <c r="P131" i="1"/>
  <c r="P125" i="1"/>
  <c r="P117" i="1"/>
  <c r="Q122" i="1" s="1"/>
  <c r="P115" i="1"/>
  <c r="P111" i="1"/>
  <c r="P110" i="1"/>
  <c r="P98" i="1"/>
  <c r="P97" i="1"/>
  <c r="P96" i="1"/>
  <c r="P95" i="1"/>
  <c r="P85" i="1"/>
  <c r="P79" i="1"/>
  <c r="P78" i="1"/>
  <c r="P77" i="1"/>
  <c r="P68" i="1"/>
  <c r="P66" i="1"/>
  <c r="P65" i="1"/>
  <c r="P63" i="1"/>
  <c r="P58" i="1"/>
  <c r="P57" i="1"/>
  <c r="P56" i="1"/>
  <c r="P55" i="1"/>
  <c r="P50" i="1"/>
  <c r="P47" i="1"/>
  <c r="P46" i="1"/>
  <c r="P43" i="1"/>
  <c r="P25" i="1"/>
  <c r="P24" i="1"/>
  <c r="P22" i="1"/>
  <c r="P21" i="1"/>
  <c r="P6" i="1"/>
  <c r="L154" i="1"/>
  <c r="L152" i="1"/>
  <c r="L151" i="1"/>
  <c r="L150" i="1"/>
  <c r="L149" i="1"/>
  <c r="L143" i="1"/>
  <c r="L142" i="1"/>
  <c r="L140" i="1"/>
  <c r="L139" i="1"/>
  <c r="L138" i="1"/>
  <c r="L137" i="1"/>
  <c r="L136" i="1"/>
  <c r="L135" i="1"/>
  <c r="L132" i="1"/>
  <c r="L131" i="1"/>
  <c r="L129" i="1"/>
  <c r="L128" i="1"/>
  <c r="L127" i="1"/>
  <c r="L126" i="1"/>
  <c r="L125" i="1"/>
  <c r="L121" i="1"/>
  <c r="L120" i="1"/>
  <c r="L119" i="1"/>
  <c r="L118" i="1"/>
  <c r="L117" i="1"/>
  <c r="L115" i="1"/>
  <c r="L114" i="1"/>
  <c r="L113" i="1"/>
  <c r="L111" i="1"/>
  <c r="L110" i="1"/>
  <c r="L104" i="1"/>
  <c r="L99" i="1"/>
  <c r="L98" i="1"/>
  <c r="L97" i="1"/>
  <c r="L96" i="1"/>
  <c r="L95" i="1"/>
  <c r="L85" i="1"/>
  <c r="L79" i="1"/>
  <c r="L78" i="1"/>
  <c r="L77" i="1"/>
  <c r="L75" i="1"/>
  <c r="L73" i="1"/>
  <c r="L66" i="1"/>
  <c r="L65" i="1"/>
  <c r="L64" i="1"/>
  <c r="L63" i="1"/>
  <c r="L59" i="1"/>
  <c r="L58" i="1"/>
  <c r="L57" i="1"/>
  <c r="L56" i="1"/>
  <c r="L55" i="1"/>
  <c r="L53" i="1"/>
  <c r="L52" i="1"/>
  <c r="L51" i="1"/>
  <c r="L50" i="1"/>
  <c r="L49" i="1"/>
  <c r="L47" i="1"/>
  <c r="L46" i="1"/>
  <c r="L45" i="1"/>
  <c r="L44" i="1"/>
  <c r="L43" i="1"/>
  <c r="L42" i="1"/>
  <c r="L41" i="1"/>
  <c r="L40" i="1"/>
  <c r="L25" i="1"/>
  <c r="L24" i="1"/>
  <c r="L23" i="1"/>
  <c r="L22" i="1"/>
  <c r="L21" i="1"/>
  <c r="L6" i="1"/>
  <c r="M7" i="1" s="1"/>
  <c r="M27" i="1" l="1"/>
  <c r="Q146" i="1"/>
  <c r="Q155" i="1"/>
  <c r="Q134" i="1"/>
  <c r="O123" i="1"/>
  <c r="Q112" i="1"/>
  <c r="O102" i="1"/>
  <c r="O101" i="1"/>
  <c r="P101" i="1" s="1"/>
  <c r="Q100" i="1"/>
  <c r="O88" i="1"/>
  <c r="P88" i="1" s="1"/>
  <c r="O87" i="1"/>
  <c r="Q86" i="1"/>
  <c r="O83" i="1"/>
  <c r="P83" i="1" s="1"/>
  <c r="O82" i="1"/>
  <c r="P82" i="1" s="1"/>
  <c r="O81" i="1"/>
  <c r="Q80" i="1"/>
  <c r="O74" i="1"/>
  <c r="P74" i="1" s="1"/>
  <c r="Q76" i="1"/>
  <c r="Q70" i="1"/>
  <c r="Q67" i="1"/>
  <c r="Q60" i="1"/>
  <c r="O32" i="1"/>
  <c r="P32" i="1" s="1"/>
  <c r="O29" i="1"/>
  <c r="P29" i="1" s="1"/>
  <c r="O17" i="1"/>
  <c r="P17" i="1" s="1"/>
  <c r="O14" i="1"/>
  <c r="P14" i="1" s="1"/>
  <c r="O13" i="1"/>
  <c r="P13" i="1" s="1"/>
  <c r="Q20" i="1" s="1"/>
  <c r="Q12" i="1"/>
  <c r="Q130" i="1" l="1"/>
  <c r="P123" i="1"/>
  <c r="P81" i="1"/>
  <c r="Q84" i="1" s="1"/>
  <c r="P87" i="1"/>
  <c r="Q89" i="1" s="1"/>
  <c r="P102" i="1"/>
  <c r="Q103" i="1" s="1"/>
  <c r="Q7" i="1"/>
  <c r="Q27" i="1" l="1"/>
  <c r="Q156" i="1" s="1"/>
  <c r="I149" i="1"/>
  <c r="I142" i="1"/>
  <c r="I135" i="1"/>
  <c r="I131" i="1"/>
  <c r="I123" i="1"/>
  <c r="I117" i="1"/>
  <c r="I113" i="1"/>
  <c r="I110" i="1"/>
  <c r="I104" i="1"/>
  <c r="I101" i="1"/>
  <c r="I95" i="1"/>
  <c r="I87" i="1"/>
  <c r="I85" i="1"/>
  <c r="I81" i="1"/>
  <c r="I77" i="1"/>
  <c r="I71" i="1"/>
  <c r="I68" i="1"/>
  <c r="I63" i="1"/>
  <c r="I55" i="1"/>
  <c r="I49" i="1"/>
  <c r="I39" i="1"/>
  <c r="I28" i="1"/>
  <c r="I21" i="1"/>
  <c r="I13" i="1"/>
  <c r="I11" i="1"/>
  <c r="I6" i="1"/>
  <c r="Q157" i="1" l="1"/>
  <c r="Q158" i="1" s="1"/>
  <c r="E156" i="1"/>
  <c r="H152" i="1"/>
  <c r="H151" i="1"/>
  <c r="H150" i="1"/>
  <c r="H149" i="1"/>
  <c r="H148" i="1"/>
  <c r="H147" i="1"/>
  <c r="H146" i="1"/>
  <c r="H144" i="1"/>
  <c r="H143" i="1"/>
  <c r="H142" i="1"/>
  <c r="H139" i="1"/>
  <c r="H138" i="1"/>
  <c r="H137" i="1"/>
  <c r="H136" i="1"/>
  <c r="H135" i="1"/>
  <c r="H132" i="1"/>
  <c r="H131" i="1"/>
  <c r="H123" i="1"/>
  <c r="H113" i="1"/>
  <c r="H107" i="1"/>
  <c r="H106" i="1"/>
  <c r="H105" i="1"/>
  <c r="H104" i="1"/>
  <c r="H92" i="1"/>
  <c r="H91" i="1"/>
  <c r="H90" i="1"/>
  <c r="H89" i="1"/>
  <c r="H88" i="1"/>
  <c r="H87" i="1"/>
  <c r="H60" i="1"/>
  <c r="H59" i="1"/>
  <c r="H58" i="1"/>
  <c r="H57" i="1"/>
  <c r="H56" i="1"/>
  <c r="H55" i="1"/>
  <c r="H14" i="1"/>
  <c r="H13" i="1"/>
  <c r="H9" i="1"/>
  <c r="H8" i="1"/>
  <c r="H7" i="1"/>
  <c r="H6" i="1"/>
  <c r="H15" i="1" l="1"/>
  <c r="G15" i="1"/>
  <c r="G140" i="1"/>
  <c r="K124" i="1" l="1"/>
  <c r="L124" i="1" s="1"/>
  <c r="K123" i="1"/>
  <c r="L123" i="1" s="1"/>
  <c r="M112" i="1"/>
  <c r="K106" i="1"/>
  <c r="L106" i="1" s="1"/>
  <c r="K105" i="1"/>
  <c r="L105" i="1" s="1"/>
  <c r="K102" i="1"/>
  <c r="L102" i="1" s="1"/>
  <c r="K101" i="1"/>
  <c r="K88" i="1"/>
  <c r="L88" i="1" s="1"/>
  <c r="K87" i="1"/>
  <c r="M86" i="1"/>
  <c r="K83" i="1"/>
  <c r="L83" i="1" s="1"/>
  <c r="K82" i="1"/>
  <c r="L82" i="1" s="1"/>
  <c r="K81" i="1"/>
  <c r="L81" i="1" s="1"/>
  <c r="K74" i="1"/>
  <c r="L74" i="1" s="1"/>
  <c r="M70" i="1"/>
  <c r="L39" i="1"/>
  <c r="L37" i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L19" i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M20" i="1" s="1"/>
  <c r="M12" i="1"/>
  <c r="M89" i="1" l="1"/>
  <c r="L87" i="1"/>
  <c r="M103" i="1"/>
  <c r="L101" i="1"/>
  <c r="M60" i="1"/>
  <c r="M155" i="1"/>
  <c r="M116" i="1"/>
  <c r="M134" i="1"/>
  <c r="M146" i="1"/>
  <c r="M122" i="1"/>
  <c r="M141" i="1"/>
  <c r="M84" i="1"/>
  <c r="M76" i="1"/>
  <c r="M80" i="1"/>
  <c r="M100" i="1"/>
  <c r="M107" i="1"/>
  <c r="M67" i="1"/>
  <c r="M130" i="1"/>
  <c r="M38" i="1"/>
  <c r="M48" i="1"/>
  <c r="M54" i="1"/>
  <c r="M156" i="1" l="1"/>
  <c r="M157" i="1" s="1"/>
  <c r="M158" i="1" s="1"/>
  <c r="I156" i="1"/>
  <c r="D156" i="1"/>
  <c r="C156" i="1"/>
</calcChain>
</file>

<file path=xl/sharedStrings.xml><?xml version="1.0" encoding="utf-8"?>
<sst xmlns="http://schemas.openxmlformats.org/spreadsheetml/2006/main" count="288" uniqueCount="202">
  <si>
    <t>№</t>
  </si>
  <si>
    <t>НАСЕЛЕНО МЯСТО</t>
  </si>
  <si>
    <t>БЕЛОКОПИТОВО</t>
  </si>
  <si>
    <t>БЛАГОВО</t>
  </si>
  <si>
    <t>ВАСИЛ ДРУМЕВ</t>
  </si>
  <si>
    <t>ВЕЛИНО</t>
  </si>
  <si>
    <t>ВЕТРИЩЕ</t>
  </si>
  <si>
    <t>ВЕХТОВО</t>
  </si>
  <si>
    <t>ГРАДИЩЕ</t>
  </si>
  <si>
    <t>ДИБИЧ</t>
  </si>
  <si>
    <t>ДРУМЕВО</t>
  </si>
  <si>
    <t>ИВАНСКИ</t>
  </si>
  <si>
    <t>ИЛИЯ БЛЪСКОВО</t>
  </si>
  <si>
    <t>КЛАДЕНЕЦ</t>
  </si>
  <si>
    <t>КОНЬОВЕЦ</t>
  </si>
  <si>
    <t>КОСТЕНА РЕКА</t>
  </si>
  <si>
    <t>ЛОЗЕВО</t>
  </si>
  <si>
    <t>МАДАРА</t>
  </si>
  <si>
    <t>МАРАШ</t>
  </si>
  <si>
    <t>НОВОСЕЛ</t>
  </si>
  <si>
    <t>РАДКО ДИМИТРИЕВО</t>
  </si>
  <si>
    <t>САЛМАНОВО</t>
  </si>
  <si>
    <t>СРЕДНЯ</t>
  </si>
  <si>
    <t>СТРУЙНО</t>
  </si>
  <si>
    <t>ЦАРЕВ БРОД</t>
  </si>
  <si>
    <t>ЧЕРЕНЧА</t>
  </si>
  <si>
    <t>ОВЧАРОВО</t>
  </si>
  <si>
    <t>ВСИЧКО:</t>
  </si>
  <si>
    <t>ПАНАЙОТ ВОЛОВО</t>
  </si>
  <si>
    <t xml:space="preserve">заявени от кметовете ремонти на техническа инфраструктура </t>
  </si>
  <si>
    <t>Жители с настоящ адрес  (бр.)</t>
  </si>
  <si>
    <t>Жители с постоянен адрес  (бр.)</t>
  </si>
  <si>
    <t>Площ  (м2)</t>
  </si>
  <si>
    <t>Стойност</t>
  </si>
  <si>
    <t>Обща стойност</t>
  </si>
  <si>
    <t xml:space="preserve"> ул."Хан Аспарух"</t>
  </si>
  <si>
    <t>ул. "Бузлуджа"</t>
  </si>
  <si>
    <t>ул."Тича"</t>
  </si>
  <si>
    <t>ул. "Цар Симеон Велики"</t>
  </si>
  <si>
    <t>ул. "Геори Бенковски"</t>
  </si>
  <si>
    <t>ул. "Божур"</t>
  </si>
  <si>
    <t>Ремонт на тротоар в централната част на селото</t>
  </si>
  <si>
    <t>ул. "Шипка"</t>
  </si>
  <si>
    <t>ул. "Ясен"</t>
  </si>
  <si>
    <t>ул. "Братя Миладинови"</t>
  </si>
  <si>
    <t>ул. "Иван Вазов"</t>
  </si>
  <si>
    <t>ул. "Ален мак"</t>
  </si>
  <si>
    <t>Ремонт на моста на ул. Пирин</t>
  </si>
  <si>
    <t>Асфалтиране на ул. "Рила"</t>
  </si>
  <si>
    <t>Асфалтиране на ул. "Божур"</t>
  </si>
  <si>
    <t>Довършване отводнителния канал на ул."Тракия"</t>
  </si>
  <si>
    <t>С приоритет- проектиране и изграждане отводнителен канал на ул. "Дружба"</t>
  </si>
  <si>
    <t xml:space="preserve"> ул."Мир", с прекалено голям надлъжен наклон</t>
  </si>
  <si>
    <t>ул. "Балкан"</t>
  </si>
  <si>
    <t>ул. "Васил Левски"</t>
  </si>
  <si>
    <t>ул. "Ленин"</t>
  </si>
  <si>
    <t>ул. "Христо Ботев"</t>
  </si>
  <si>
    <t>ул. "Рила"</t>
  </si>
  <si>
    <t>Частично ул. "Дружба"</t>
  </si>
  <si>
    <t>Площада до сградата на кметсвото</t>
  </si>
  <si>
    <t>ул. "В. Коларов"</t>
  </si>
  <si>
    <t>ул. "Г. Димитров"</t>
  </si>
  <si>
    <t>ул. "П. К. Яворов"</t>
  </si>
  <si>
    <t>ул. "Ст. Караджа"</t>
  </si>
  <si>
    <t>ул. "А. Иванов"</t>
  </si>
  <si>
    <t xml:space="preserve"> ул. "Васил Коларов"</t>
  </si>
  <si>
    <t xml:space="preserve"> ул. "Цонко Колев"</t>
  </si>
  <si>
    <t xml:space="preserve"> ул. "Георги Димитров"</t>
  </si>
  <si>
    <t xml:space="preserve"> ул. "Акация"</t>
  </si>
  <si>
    <t>ул. "Юрий Гагарин"</t>
  </si>
  <si>
    <t>ул. "Райко Даскалов"</t>
  </si>
  <si>
    <t>кв. "Крайречен"</t>
  </si>
  <si>
    <t>ул. "Васил Коларов"</t>
  </si>
  <si>
    <t>ул. "Светлина"</t>
  </si>
  <si>
    <t>ул. "Еделвайс"</t>
  </si>
  <si>
    <t>ул. Дружба</t>
  </si>
  <si>
    <t>ул. "Ангел Кънчев"</t>
  </si>
  <si>
    <t>ул. "Ален Мак"</t>
  </si>
  <si>
    <t>Изграждане на асфалтов тротоар на ул. "Добруджа"</t>
  </si>
  <si>
    <t>ул. "Кирил и Методий"</t>
  </si>
  <si>
    <t>ул. "Георги Димитров"</t>
  </si>
  <si>
    <t>ул. "Тича"</t>
  </si>
  <si>
    <t>ул. "Ахелой"</t>
  </si>
  <si>
    <t>ул. "Победа"</t>
  </si>
  <si>
    <t>ул. "Девети септември"</t>
  </si>
  <si>
    <t>ул. "Атанас Димитров"</t>
  </si>
  <si>
    <t xml:space="preserve">ул. "Ген. Радко Димитриев" </t>
  </si>
  <si>
    <t>ул. "Хаджи Димитър"</t>
  </si>
  <si>
    <t>ул. "Балчик"</t>
  </si>
  <si>
    <t>ул. "Август Попов" и тротоара към нея</t>
  </si>
  <si>
    <t>ул. "Йордан Братоев и тротоара към нея</t>
  </si>
  <si>
    <t>ул. "Александър Стамболийски"</t>
  </si>
  <si>
    <t>ул. "Витоша"</t>
  </si>
  <si>
    <t>ул. "Попска"</t>
  </si>
  <si>
    <t xml:space="preserve">ул."Тича"
</t>
  </si>
  <si>
    <t xml:space="preserve"> ул."Хр.Ботев"
</t>
  </si>
  <si>
    <t>ул."Г.Бенковски"</t>
  </si>
  <si>
    <t>ул. "Г.Димитров"</t>
  </si>
  <si>
    <t>ул. "Струма"</t>
  </si>
  <si>
    <t xml:space="preserve">ул."Г.С.Раковски" </t>
  </si>
  <si>
    <t>ул. "Боян Българанов"</t>
  </si>
  <si>
    <t>ул. "Ив.Кр.Ивански"</t>
  </si>
  <si>
    <t>ул."Хан Кардам" от №2 до №8</t>
  </si>
  <si>
    <t>ул. "Димитър Благоев" от №30 до №36</t>
  </si>
  <si>
    <t>ул. "Средец"</t>
  </si>
  <si>
    <t>ул. "Васил Левски" от №33 до №45</t>
  </si>
  <si>
    <t>ул. "Милан Борисов"</t>
  </si>
  <si>
    <t>Дължина на уличната мрежа</t>
  </si>
  <si>
    <t>Улици ремонтирани периода 2018-2020 г.</t>
  </si>
  <si>
    <t>ул. "Ал. Стамболийски", кърпеж 2018 г.</t>
  </si>
  <si>
    <t>ул. "П. Пенчев", кърпеж, 2018 г.</t>
  </si>
  <si>
    <t>ул. "Ген. Димитров" - преасфалтиране 2020 г.</t>
  </si>
  <si>
    <t>ул."Васил Левски"- преасфалтиране 2020 г.</t>
  </si>
  <si>
    <t>ул."Дружба" и ул."Батак"- преасфалтиране 2020 г.</t>
  </si>
  <si>
    <t>ул. "Христо Ботев"- преасфалтиране 2020 г.</t>
  </si>
  <si>
    <t>ул. "ХристоСмирненски"- преасфалтиране 2020 г.</t>
  </si>
  <si>
    <t>ул."Тодор Петков" и ул. "Княз Борис I"- преасфалтиране 2020 г.</t>
  </si>
  <si>
    <t>ул. "Хан Крум", ул. "Г.С.Раковски"- преасфалтиране 2020 г.</t>
  </si>
  <si>
    <t>ул. "Хан Аспарух"- преасфалтиране 2020 г.</t>
  </si>
  <si>
    <t>с. Мадара- преасфалтиране 2020 г.</t>
  </si>
  <si>
    <t>ул. "Кубадин"- преасфалтиране 2020 г.</t>
  </si>
  <si>
    <t>ул."Ал. Стамболийски" и ул. "Васил Коларов"- преасфалтиране 2020 г.</t>
  </si>
  <si>
    <t>ул. "Панайот Волов"- преасфалтиране 2020 г.</t>
  </si>
  <si>
    <t>ул. "Ал. Стамболийски"- преасфалтиране 2020 г.</t>
  </si>
  <si>
    <t>ул. "Здравец"- преасфалтиране 2020 г.</t>
  </si>
  <si>
    <t>ул."Петко Топчинов",ул. "Пирин", ул."Балчик" и ул."И.Кр.Ивански"- преасфалтиране 2020 г.</t>
  </si>
  <si>
    <t>ул. "Тича", кърпеж, 2018 г.</t>
  </si>
  <si>
    <t>ул. "Георги Димитров", кърпеж, 2018 г.</t>
  </si>
  <si>
    <t>ул. "Искър", кърпеж 2018 г.</t>
  </si>
  <si>
    <t>ул. "Хан Аспарух", кърпеж 2018 г.</t>
  </si>
  <si>
    <t>Вход до ЖП прелез, кърпеж 2018 г.</t>
  </si>
  <si>
    <t>ул. "Юрий Гагарин" и ул. "Добри Люцканов" , кърпеж 2018 г.</t>
  </si>
  <si>
    <t>ул. "Васил Коларов", кърпеж 2018 г.</t>
  </si>
  <si>
    <t>ул. "Август Попов", кърпеж 2018 г.</t>
  </si>
  <si>
    <t>ул. "А. Стамболийски", кърпеж 2018 г.</t>
  </si>
  <si>
    <t>ул. "Пл. Съединение", кърпеж 2018 г.</t>
  </si>
  <si>
    <t>ул. "Филип Тотю", кърпеж 2018 г.</t>
  </si>
  <si>
    <t>ул. "Христо Ботев", кърпеж 2018 г.</t>
  </si>
  <si>
    <t>ул. "Никола Вапцаров", кърпеж 2018 г.</t>
  </si>
  <si>
    <t>ул. "Ангел Кънчев", кърпеж 2018 г.</t>
  </si>
  <si>
    <t>ул. "Г. Димитров", кърпеж 2018 г.</t>
  </si>
  <si>
    <t>ул. "Ален Мак", кърпеж 2018 г.</t>
  </si>
  <si>
    <t>ул. "Д. Благоев", кърпеж 2018 г.</t>
  </si>
  <si>
    <t>ул. "Митко Палаузов", кърпеж 2018 г.</t>
  </si>
  <si>
    <t>Площадка до църквата, кърпеж 2018 г.</t>
  </si>
  <si>
    <t>Площад, кърпеж 2018 г.</t>
  </si>
  <si>
    <t>ул. "Улица", кърпеж 2018 г.</t>
  </si>
  <si>
    <t>ул. "Ген. Столетов", кърпеж 2018 г.</t>
  </si>
  <si>
    <t>ул. "Марица" кърпеж 2018 г.</t>
  </si>
  <si>
    <t>ул. "Бузлуджа" кърпеж 2018 г.</t>
  </si>
  <si>
    <t>ул. "Г. Бенковски", кърпеж 2018 г.</t>
  </si>
  <si>
    <t>ул. "Здравец", кърпеж 2018 г.</t>
  </si>
  <si>
    <t>ул. "Килил и Методий", кърпеж 2018 г.</t>
  </si>
  <si>
    <t>Пожарна, кърпеж 2018 г.</t>
  </si>
  <si>
    <t>ул. "Асен Киселинчев", кърпеж 2018 г.</t>
  </si>
  <si>
    <t>ул. "Фисек", кърпеж 2018 г.</t>
  </si>
  <si>
    <t>ул. "Симеон Велики", кърпеж 2018 г.</t>
  </si>
  <si>
    <t>ул. "Васил Левски", кърпеж 2018 г.</t>
  </si>
  <si>
    <t>ул. "Димитър Благоев", кърпеж 2018 г.</t>
  </si>
  <si>
    <t>с. Друмево- ул. "Казанджийска", преасфалтиране 2020 г.</t>
  </si>
  <si>
    <t>с. Мадара- път II- 2082, в селото, преасфалтиране и подмяна на бордюри от АПИ</t>
  </si>
  <si>
    <t>с. Ивански - път II- 7301, в селото, преасфалтиране и подмяна на бордюри от АПИ</t>
  </si>
  <si>
    <t>с. Средня- ул. "Рила" и ул. "Попска"преасфалтиране 2020 г.</t>
  </si>
  <si>
    <t>Предложения на Общинска администрация</t>
  </si>
  <si>
    <t>Общо</t>
  </si>
  <si>
    <t>Ориентиро-въчен бюджет за селото - критерии брой жители /3/ и дължина на улична мрежа</t>
  </si>
  <si>
    <t>Проектиране и авторски надзор</t>
  </si>
  <si>
    <t>Екип за управление на проекта</t>
  </si>
  <si>
    <t>с ДДС</t>
  </si>
  <si>
    <t>без ДДС</t>
  </si>
  <si>
    <t>ДДС</t>
  </si>
  <si>
    <t>Всичко</t>
  </si>
  <si>
    <t>След изпълнение на СМР по улиците, предложени от общинска администрация и при наличие на средства ще бъдат изпълнени и дейности по улици, предложени от кметове на села и кметски наместници от техни предложения след допълнително обсъждане.</t>
  </si>
  <si>
    <t xml:space="preserve"> ул."Кирил и Методи"</t>
  </si>
  <si>
    <t xml:space="preserve"> ул."Родопи"</t>
  </si>
  <si>
    <t xml:space="preserve"> ул. "8 март"</t>
  </si>
  <si>
    <t>ул. "Хан Крум"</t>
  </si>
  <si>
    <t xml:space="preserve"> ул. "Тича" от ул. "Плиска" до "Цар Калоян"</t>
  </si>
  <si>
    <t xml:space="preserve"> ул. "Рила"</t>
  </si>
  <si>
    <t xml:space="preserve"> ул. "Ален мак" от ул. Тракия до ул. "Хан Аспарух"</t>
  </si>
  <si>
    <t xml:space="preserve"> ул. "Симеон Велики" от ул. "Хан Аспарух" до ул. "Рила"</t>
  </si>
  <si>
    <t xml:space="preserve"> ул. "Божур"</t>
  </si>
  <si>
    <t xml:space="preserve"> ул. "Струга" </t>
  </si>
  <si>
    <t xml:space="preserve"> ул. Дружба от ул. "Тича" до ул. "Васил Левски"</t>
  </si>
  <si>
    <t xml:space="preserve"> ул. "Охрид" от ул. "Хан Аспарух" до ул. "Рила"</t>
  </si>
  <si>
    <t xml:space="preserve"> ул. "Хан Аспарух"</t>
  </si>
  <si>
    <t xml:space="preserve"> ул. "Победа", от ул. "Г. Димитров" до ул. "Козлодуй" и от  ул. "Козлодуй" до ул. "В. Левски"</t>
  </si>
  <si>
    <t xml:space="preserve"> ул. "Иван Вазов"</t>
  </si>
  <si>
    <t xml:space="preserve"> ул. "Хр.Ботев"</t>
  </si>
  <si>
    <t xml:space="preserve"> ул."Пирин"</t>
  </si>
  <si>
    <t>ул."Г.Димитров"</t>
  </si>
  <si>
    <t>ул. "8 март"</t>
  </si>
  <si>
    <t xml:space="preserve">Площад пред кметството и зауствания към ул. "Шипка", ул. "Васил Левски", ул. "Христо Ботев и ул. "Васил Коларов"", </t>
  </si>
  <si>
    <t>ул. "Пирин"</t>
  </si>
  <si>
    <t>ул. Васил Коларов", от №25 до №31 и от №39 до №47</t>
  </si>
  <si>
    <t>ул. "Раковски", от №3 до №15</t>
  </si>
  <si>
    <t xml:space="preserve">ул. "Димитър Благоев" от №8 до № 16 и от №30 до №36 </t>
  </si>
  <si>
    <t>ул. "Симеон Велики"</t>
  </si>
  <si>
    <t xml:space="preserve">ул. "Димитър Благоев" преасфалтиране 2021 г. </t>
  </si>
  <si>
    <r>
      <t>на  Община Шумен</t>
    </r>
    <r>
      <rPr>
        <b/>
        <sz val="11"/>
        <color theme="1"/>
        <rFont val="Times New Roman"/>
        <family val="1"/>
        <charset val="204"/>
      </rPr>
      <t xml:space="preserve"> за общински бюджет 2021 г.</t>
    </r>
    <r>
      <rPr>
        <sz val="11"/>
        <color theme="1"/>
        <rFont val="Times New Roman"/>
        <family val="1"/>
        <charset val="204"/>
      </rPr>
      <t xml:space="preserve">, свързано със СТРОИТЕЛНАТА ПРОГРАМА НА ОБЩИНА ШУМЕН </t>
    </r>
    <r>
      <rPr>
        <b/>
        <sz val="11"/>
        <color theme="1"/>
        <rFont val="Times New Roman"/>
        <family val="1"/>
        <charset val="204"/>
      </rPr>
      <t>(ремонт на  техническа инфраструктура)</t>
    </r>
    <r>
      <rPr>
        <sz val="11"/>
        <color theme="1"/>
        <rFont val="Times New Roman"/>
        <family val="1"/>
        <charset val="204"/>
      </rPr>
      <t xml:space="preserve"> от </t>
    </r>
    <r>
      <rPr>
        <b/>
        <sz val="11"/>
        <color theme="1"/>
        <rFont val="Times New Roman"/>
        <family val="1"/>
        <charset val="204"/>
      </rPr>
      <t>КРЕДИТ</t>
    </r>
    <r>
      <rPr>
        <sz val="11"/>
        <color theme="1"/>
        <rFont val="Times New Roman"/>
        <family val="1"/>
        <charset val="204"/>
      </rPr>
      <t xml:space="preserve"> в размер на 4 000 000 лв.</t>
    </r>
  </si>
  <si>
    <t>ул. "Н.Й.Вапцаров", от ул. "Георги Димитров" до ул. "Охрид" и от ул. "Свобода" до ул. "Батак"</t>
  </si>
  <si>
    <t>ПЛАН - ПРОЕКТ                                                                                                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</si>
</sst>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70C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0" xfId="0" applyFont="1" applyBorder="1"/>
    <xf numFmtId="2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1" fillId="0" borderId="2" xfId="0" applyFont="1" applyBorder="1"/>
    <xf numFmtId="1" fontId="8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1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9" fillId="0" borderId="1" xfId="0" applyFont="1" applyBorder="1"/>
    <xf numFmtId="0" fontId="11" fillId="0" borderId="1" xfId="0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1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topLeftCell="A145" zoomScale="87" zoomScaleNormal="87" workbookViewId="0">
      <selection sqref="A1:P1"/>
    </sheetView>
  </sheetViews>
  <sheetFormatPr defaultRowHeight="15" x14ac:dyDescent="0.25"/>
  <cols>
    <col min="1" max="1" width="4.42578125" style="5" customWidth="1"/>
    <col min="2" max="2" width="20" customWidth="1"/>
    <col min="3" max="3" width="11.28515625" customWidth="1"/>
    <col min="4" max="5" width="10.42578125" customWidth="1"/>
    <col min="6" max="6" width="24.5703125" customWidth="1"/>
    <col min="7" max="7" width="10.140625" customWidth="1"/>
    <col min="8" max="8" width="11.85546875" customWidth="1"/>
    <col min="9" max="9" width="12.7109375" customWidth="1"/>
    <col min="10" max="10" width="32" customWidth="1"/>
    <col min="11" max="11" width="13" customWidth="1"/>
    <col min="12" max="12" width="15" customWidth="1"/>
    <col min="13" max="13" width="12.140625" style="19" customWidth="1"/>
    <col min="14" max="14" width="27.85546875" customWidth="1"/>
    <col min="15" max="15" width="12.42578125" customWidth="1"/>
    <col min="16" max="16" width="12.7109375" customWidth="1"/>
    <col min="17" max="17" width="13.7109375" customWidth="1"/>
  </cols>
  <sheetData>
    <row r="1" spans="1:17" ht="15.75" x14ac:dyDescent="0.25">
      <c r="A1" s="56" t="s">
        <v>201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36.75" customHeight="1" x14ac:dyDescent="0.25">
      <c r="A2" s="57" t="s">
        <v>199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7" ht="148.5" customHeight="1" x14ac:dyDescent="0.25">
      <c r="A4" s="6" t="s">
        <v>0</v>
      </c>
      <c r="B4" s="6" t="s">
        <v>1</v>
      </c>
      <c r="C4" s="6" t="s">
        <v>31</v>
      </c>
      <c r="D4" s="6" t="s">
        <v>30</v>
      </c>
      <c r="E4" s="6" t="s">
        <v>107</v>
      </c>
      <c r="F4" s="6" t="s">
        <v>108</v>
      </c>
      <c r="G4" s="6" t="s">
        <v>32</v>
      </c>
      <c r="H4" s="6" t="s">
        <v>33</v>
      </c>
      <c r="I4" s="6" t="s">
        <v>165</v>
      </c>
      <c r="J4" s="6" t="s">
        <v>29</v>
      </c>
      <c r="K4" s="6" t="s">
        <v>32</v>
      </c>
      <c r="L4" s="6" t="s">
        <v>33</v>
      </c>
      <c r="M4" s="6" t="s">
        <v>34</v>
      </c>
      <c r="N4" s="39" t="s">
        <v>163</v>
      </c>
      <c r="O4" s="6" t="s">
        <v>32</v>
      </c>
      <c r="P4" s="6" t="s">
        <v>33</v>
      </c>
      <c r="Q4" s="43" t="s">
        <v>164</v>
      </c>
    </row>
    <row r="5" spans="1:1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6">
        <v>13</v>
      </c>
      <c r="N5" s="40">
        <v>14</v>
      </c>
      <c r="O5" s="40">
        <v>15</v>
      </c>
      <c r="P5" s="40">
        <v>16</v>
      </c>
      <c r="Q5" s="41"/>
    </row>
    <row r="6" spans="1:17" ht="30" x14ac:dyDescent="0.25">
      <c r="A6" s="7">
        <v>1</v>
      </c>
      <c r="B6" s="3" t="s">
        <v>2</v>
      </c>
      <c r="C6" s="10">
        <v>101</v>
      </c>
      <c r="D6" s="8">
        <v>210</v>
      </c>
      <c r="E6" s="27">
        <v>4956.32</v>
      </c>
      <c r="F6" s="33" t="s">
        <v>109</v>
      </c>
      <c r="G6" s="28">
        <v>12.18</v>
      </c>
      <c r="H6" s="28">
        <f>G6*18.14</f>
        <v>220.9452</v>
      </c>
      <c r="I6" s="9">
        <f>C6*149+E6*7.652</f>
        <v>52974.76064</v>
      </c>
      <c r="J6" s="13" t="s">
        <v>190</v>
      </c>
      <c r="K6" s="14">
        <v>6000</v>
      </c>
      <c r="L6" s="15">
        <f>K6*30</f>
        <v>180000</v>
      </c>
      <c r="M6" s="9"/>
      <c r="N6" s="13" t="s">
        <v>190</v>
      </c>
      <c r="O6" s="14">
        <v>6000</v>
      </c>
      <c r="P6" s="15">
        <f>O6*30</f>
        <v>180000</v>
      </c>
      <c r="Q6" s="41"/>
    </row>
    <row r="7" spans="1:17" ht="30" x14ac:dyDescent="0.25">
      <c r="A7" s="7"/>
      <c r="B7" s="3"/>
      <c r="C7" s="10"/>
      <c r="D7" s="8"/>
      <c r="E7" s="8"/>
      <c r="F7" s="33" t="s">
        <v>110</v>
      </c>
      <c r="G7" s="28">
        <v>40.619999999999997</v>
      </c>
      <c r="H7" s="28">
        <f>G7*18.14</f>
        <v>736.84680000000003</v>
      </c>
      <c r="I7" s="9"/>
      <c r="J7" s="1"/>
      <c r="K7" s="1"/>
      <c r="L7" s="1"/>
      <c r="M7" s="9">
        <f>L6</f>
        <v>180000</v>
      </c>
      <c r="N7" s="41"/>
      <c r="O7" s="41"/>
      <c r="P7" s="41"/>
      <c r="Q7" s="9">
        <f>P6</f>
        <v>180000</v>
      </c>
    </row>
    <row r="8" spans="1:17" ht="22.5" customHeight="1" x14ac:dyDescent="0.25">
      <c r="A8" s="7"/>
      <c r="B8" s="3"/>
      <c r="C8" s="10"/>
      <c r="D8" s="8"/>
      <c r="E8" s="8"/>
      <c r="F8" s="32" t="s">
        <v>126</v>
      </c>
      <c r="G8" s="28">
        <v>54.2</v>
      </c>
      <c r="H8" s="28">
        <f>G8*18.14</f>
        <v>983.1880000000001</v>
      </c>
      <c r="I8" s="9"/>
      <c r="J8" s="29"/>
      <c r="K8" s="1"/>
      <c r="L8" s="1"/>
      <c r="M8" s="9"/>
      <c r="N8" s="41"/>
      <c r="O8" s="41"/>
      <c r="P8" s="41"/>
      <c r="Q8" s="41"/>
    </row>
    <row r="9" spans="1:17" ht="30.75" customHeight="1" x14ac:dyDescent="0.25">
      <c r="A9" s="7"/>
      <c r="B9" s="3"/>
      <c r="C9" s="10"/>
      <c r="D9" s="8"/>
      <c r="E9" s="8"/>
      <c r="F9" s="33" t="s">
        <v>127</v>
      </c>
      <c r="G9" s="28">
        <v>152.07</v>
      </c>
      <c r="H9" s="28">
        <f>G9*18.14</f>
        <v>2758.5497999999998</v>
      </c>
      <c r="I9" s="9"/>
      <c r="J9" s="29"/>
      <c r="K9" s="1"/>
      <c r="L9" s="1"/>
      <c r="M9" s="9"/>
      <c r="N9" s="41"/>
      <c r="O9" s="41"/>
      <c r="P9" s="41"/>
      <c r="Q9" s="41"/>
    </row>
    <row r="10" spans="1:17" x14ac:dyDescent="0.25">
      <c r="A10" s="7"/>
      <c r="B10" s="3"/>
      <c r="C10" s="10"/>
      <c r="D10" s="8"/>
      <c r="E10" s="8"/>
      <c r="F10" s="32"/>
      <c r="G10" s="28"/>
      <c r="H10" s="28"/>
      <c r="I10" s="9"/>
      <c r="J10" s="29"/>
      <c r="K10" s="1"/>
      <c r="L10" s="1"/>
      <c r="M10" s="9"/>
      <c r="N10" s="41"/>
      <c r="O10" s="42"/>
      <c r="P10" s="41"/>
      <c r="Q10" s="41"/>
    </row>
    <row r="11" spans="1:17" ht="78.75" x14ac:dyDescent="0.25">
      <c r="A11" s="7">
        <v>2</v>
      </c>
      <c r="B11" s="3" t="s">
        <v>3</v>
      </c>
      <c r="C11" s="52">
        <v>111</v>
      </c>
      <c r="D11" s="53">
        <v>121</v>
      </c>
      <c r="E11" s="28">
        <v>3041.99</v>
      </c>
      <c r="F11" s="36" t="s">
        <v>111</v>
      </c>
      <c r="G11" s="35">
        <v>1601.6</v>
      </c>
      <c r="H11" s="35">
        <v>31326.080000000002</v>
      </c>
      <c r="I11" s="9">
        <f>C11*149+E11*7.652</f>
        <v>39816.307480000003</v>
      </c>
      <c r="J11" s="16" t="s">
        <v>192</v>
      </c>
      <c r="K11" s="17">
        <v>3600</v>
      </c>
      <c r="L11" s="15">
        <f>K11*22</f>
        <v>79200</v>
      </c>
      <c r="M11" s="9"/>
      <c r="N11" s="16" t="s">
        <v>192</v>
      </c>
      <c r="O11" s="17">
        <v>3600</v>
      </c>
      <c r="P11" s="15">
        <f>O11*22</f>
        <v>79200</v>
      </c>
      <c r="Q11" s="41"/>
    </row>
    <row r="12" spans="1:17" x14ac:dyDescent="0.25">
      <c r="A12" s="7"/>
      <c r="B12" s="3"/>
      <c r="C12" s="10"/>
      <c r="D12" s="8"/>
      <c r="E12" s="8"/>
      <c r="F12" s="32"/>
      <c r="G12" s="28"/>
      <c r="H12" s="28"/>
      <c r="I12" s="9"/>
      <c r="J12" s="1"/>
      <c r="K12" s="1"/>
      <c r="L12" s="1"/>
      <c r="M12" s="9">
        <f>L11</f>
        <v>79200</v>
      </c>
      <c r="N12" s="41"/>
      <c r="O12" s="41"/>
      <c r="P12" s="41"/>
      <c r="Q12" s="9">
        <f>P11</f>
        <v>79200</v>
      </c>
    </row>
    <row r="13" spans="1:17" ht="15.75" x14ac:dyDescent="0.25">
      <c r="A13" s="7">
        <v>3</v>
      </c>
      <c r="B13" s="3" t="s">
        <v>4</v>
      </c>
      <c r="C13" s="10">
        <v>114</v>
      </c>
      <c r="D13" s="8">
        <v>350</v>
      </c>
      <c r="E13" s="27">
        <v>5970.67</v>
      </c>
      <c r="F13" s="32" t="s">
        <v>128</v>
      </c>
      <c r="G13" s="28">
        <v>88.83</v>
      </c>
      <c r="H13" s="28">
        <f>G13*18.14</f>
        <v>1611.3761999999999</v>
      </c>
      <c r="I13" s="9">
        <f>C13*149+E13*7.652</f>
        <v>62673.56684</v>
      </c>
      <c r="J13" s="13" t="s">
        <v>35</v>
      </c>
      <c r="K13" s="18">
        <f>150*5</f>
        <v>750</v>
      </c>
      <c r="L13" s="15">
        <f>K13*30</f>
        <v>22500</v>
      </c>
      <c r="M13" s="11"/>
      <c r="N13" s="13" t="s">
        <v>35</v>
      </c>
      <c r="O13" s="18">
        <f>150*5</f>
        <v>750</v>
      </c>
      <c r="P13" s="15">
        <f t="shared" ref="P13:P14" si="0">O13*30</f>
        <v>22500</v>
      </c>
      <c r="Q13" s="41"/>
    </row>
    <row r="14" spans="1:17" ht="30" x14ac:dyDescent="0.25">
      <c r="A14" s="7"/>
      <c r="B14" s="3"/>
      <c r="C14" s="10"/>
      <c r="D14" s="8"/>
      <c r="E14" s="8"/>
      <c r="F14" s="33" t="s">
        <v>129</v>
      </c>
      <c r="G14" s="28">
        <v>252.65</v>
      </c>
      <c r="H14" s="28">
        <f>G14*18.14</f>
        <v>4583.0709999999999</v>
      </c>
      <c r="I14" s="9"/>
      <c r="J14" s="13" t="s">
        <v>36</v>
      </c>
      <c r="K14" s="18">
        <f>200*5</f>
        <v>1000</v>
      </c>
      <c r="L14" s="15">
        <f>K14*30</f>
        <v>30000</v>
      </c>
      <c r="M14" s="11"/>
      <c r="N14" s="13" t="s">
        <v>36</v>
      </c>
      <c r="O14" s="18">
        <f>200*5</f>
        <v>1000</v>
      </c>
      <c r="P14" s="15">
        <f t="shared" si="0"/>
        <v>30000</v>
      </c>
      <c r="Q14" s="41"/>
    </row>
    <row r="15" spans="1:17" ht="15.75" x14ac:dyDescent="0.25">
      <c r="A15" s="7"/>
      <c r="B15" s="3"/>
      <c r="C15" s="10"/>
      <c r="D15" s="8"/>
      <c r="E15" s="8"/>
      <c r="F15" s="32"/>
      <c r="G15" s="28">
        <f>SUM(G13:G14)</f>
        <v>341.48</v>
      </c>
      <c r="H15" s="28">
        <f>SUM(H13:H14)</f>
        <v>6194.4471999999996</v>
      </c>
      <c r="I15" s="9"/>
      <c r="J15" s="13" t="s">
        <v>37</v>
      </c>
      <c r="K15" s="18">
        <f>100*5</f>
        <v>500</v>
      </c>
      <c r="L15" s="15">
        <f>K15*30</f>
        <v>15000</v>
      </c>
      <c r="M15" s="11"/>
      <c r="N15" s="41"/>
      <c r="O15" s="41"/>
      <c r="P15" s="41"/>
      <c r="Q15" s="41"/>
    </row>
    <row r="16" spans="1:17" ht="15.75" x14ac:dyDescent="0.25">
      <c r="A16" s="7"/>
      <c r="B16" s="3"/>
      <c r="C16" s="10"/>
      <c r="D16" s="8"/>
      <c r="E16" s="8"/>
      <c r="F16" s="32"/>
      <c r="G16" s="28"/>
      <c r="H16" s="28"/>
      <c r="I16" s="9"/>
      <c r="J16" s="13" t="s">
        <v>38</v>
      </c>
      <c r="K16" s="18">
        <f>60*5</f>
        <v>300</v>
      </c>
      <c r="L16" s="15">
        <f t="shared" ref="L16:L18" si="1">K16*30</f>
        <v>9000</v>
      </c>
      <c r="M16" s="11"/>
      <c r="N16" s="41"/>
      <c r="O16" s="41"/>
      <c r="P16" s="41"/>
      <c r="Q16" s="41"/>
    </row>
    <row r="17" spans="1:17" ht="15.75" x14ac:dyDescent="0.25">
      <c r="A17" s="7"/>
      <c r="B17" s="3"/>
      <c r="C17" s="10"/>
      <c r="D17" s="8"/>
      <c r="E17" s="8"/>
      <c r="F17" s="32"/>
      <c r="G17" s="28"/>
      <c r="H17" s="28"/>
      <c r="I17" s="9"/>
      <c r="J17" s="13" t="s">
        <v>39</v>
      </c>
      <c r="K17" s="18">
        <f>200*5</f>
        <v>1000</v>
      </c>
      <c r="L17" s="15">
        <f t="shared" si="1"/>
        <v>30000</v>
      </c>
      <c r="M17" s="11"/>
      <c r="N17" s="13" t="s">
        <v>39</v>
      </c>
      <c r="O17" s="18">
        <f>200*5</f>
        <v>1000</v>
      </c>
      <c r="P17" s="15">
        <f>O17*30</f>
        <v>30000</v>
      </c>
      <c r="Q17" s="44"/>
    </row>
    <row r="18" spans="1:17" ht="15.75" x14ac:dyDescent="0.25">
      <c r="A18" s="7"/>
      <c r="B18" s="3"/>
      <c r="C18" s="10"/>
      <c r="D18" s="8"/>
      <c r="E18" s="8"/>
      <c r="F18" s="32"/>
      <c r="G18" s="28"/>
      <c r="H18" s="28"/>
      <c r="I18" s="9"/>
      <c r="J18" s="13" t="s">
        <v>40</v>
      </c>
      <c r="K18" s="18">
        <f>70*5</f>
        <v>350</v>
      </c>
      <c r="L18" s="15">
        <f t="shared" si="1"/>
        <v>10500</v>
      </c>
      <c r="M18" s="11"/>
      <c r="N18" s="41"/>
      <c r="O18" s="41"/>
      <c r="P18" s="41"/>
      <c r="Q18" s="41"/>
    </row>
    <row r="19" spans="1:17" ht="31.5" x14ac:dyDescent="0.25">
      <c r="A19" s="7"/>
      <c r="B19" s="3"/>
      <c r="C19" s="10"/>
      <c r="D19" s="8"/>
      <c r="E19" s="8"/>
      <c r="F19" s="32"/>
      <c r="G19" s="28"/>
      <c r="H19" s="28"/>
      <c r="I19" s="9"/>
      <c r="J19" s="13" t="s">
        <v>41</v>
      </c>
      <c r="K19" s="18"/>
      <c r="L19" s="15">
        <f t="shared" ref="L19" si="2">K19*22</f>
        <v>0</v>
      </c>
      <c r="M19" s="11"/>
      <c r="N19" s="41"/>
      <c r="O19" s="41"/>
      <c r="P19" s="41"/>
      <c r="Q19" s="41"/>
    </row>
    <row r="20" spans="1:17" x14ac:dyDescent="0.25">
      <c r="A20" s="7"/>
      <c r="B20" s="3"/>
      <c r="C20" s="10"/>
      <c r="D20" s="8"/>
      <c r="E20" s="8"/>
      <c r="F20" s="32"/>
      <c r="G20" s="28"/>
      <c r="H20" s="28"/>
      <c r="I20" s="9"/>
      <c r="J20" s="1"/>
      <c r="K20" s="1"/>
      <c r="L20" s="1"/>
      <c r="M20" s="9">
        <f>SUM(L13:L19)</f>
        <v>117000</v>
      </c>
      <c r="N20" s="41"/>
      <c r="O20" s="41"/>
      <c r="P20" s="41"/>
      <c r="Q20" s="44">
        <f>SUM(P13:P18)</f>
        <v>82500</v>
      </c>
    </row>
    <row r="21" spans="1:17" ht="15.75" x14ac:dyDescent="0.25">
      <c r="A21" s="7">
        <v>4</v>
      </c>
      <c r="B21" s="3" t="s">
        <v>5</v>
      </c>
      <c r="C21" s="10">
        <v>180</v>
      </c>
      <c r="D21" s="8">
        <v>318</v>
      </c>
      <c r="E21" s="27">
        <v>14477.21</v>
      </c>
      <c r="F21" s="32"/>
      <c r="G21" s="28">
        <v>325.25</v>
      </c>
      <c r="H21" s="28"/>
      <c r="I21" s="9">
        <f>C21*149+E21*7.652</f>
        <v>137599.61092000001</v>
      </c>
      <c r="J21" s="20" t="s">
        <v>42</v>
      </c>
      <c r="K21" s="18">
        <v>750</v>
      </c>
      <c r="L21" s="15">
        <f t="shared" ref="L21:L25" si="3">K21*30</f>
        <v>22500</v>
      </c>
      <c r="M21" s="11"/>
      <c r="N21" s="20" t="s">
        <v>42</v>
      </c>
      <c r="O21" s="18">
        <v>750</v>
      </c>
      <c r="P21" s="15">
        <f t="shared" ref="P21:P25" si="4">O21*30</f>
        <v>22500</v>
      </c>
      <c r="Q21" s="41"/>
    </row>
    <row r="22" spans="1:17" ht="15.75" x14ac:dyDescent="0.25">
      <c r="A22" s="7"/>
      <c r="B22" s="3"/>
      <c r="C22" s="10"/>
      <c r="D22" s="8"/>
      <c r="E22" s="8"/>
      <c r="F22" s="32"/>
      <c r="G22" s="28"/>
      <c r="H22" s="28"/>
      <c r="I22" s="9"/>
      <c r="J22" s="20" t="s">
        <v>43</v>
      </c>
      <c r="K22" s="18">
        <v>750</v>
      </c>
      <c r="L22" s="15">
        <f t="shared" si="3"/>
        <v>22500</v>
      </c>
      <c r="M22" s="11"/>
      <c r="N22" s="20" t="s">
        <v>43</v>
      </c>
      <c r="O22" s="18">
        <v>750</v>
      </c>
      <c r="P22" s="15">
        <f t="shared" si="4"/>
        <v>22500</v>
      </c>
      <c r="Q22" s="41"/>
    </row>
    <row r="23" spans="1:17" ht="15.75" x14ac:dyDescent="0.25">
      <c r="A23" s="7"/>
      <c r="B23" s="3"/>
      <c r="C23" s="10"/>
      <c r="D23" s="8"/>
      <c r="E23" s="8"/>
      <c r="F23" s="32"/>
      <c r="G23" s="28"/>
      <c r="H23" s="28"/>
      <c r="I23" s="9"/>
      <c r="J23" s="20" t="s">
        <v>44</v>
      </c>
      <c r="K23" s="18">
        <v>750</v>
      </c>
      <c r="L23" s="15">
        <f t="shared" si="3"/>
        <v>22500</v>
      </c>
      <c r="M23" s="11"/>
      <c r="N23" s="20"/>
      <c r="O23" s="18"/>
      <c r="P23" s="15"/>
      <c r="Q23" s="41"/>
    </row>
    <row r="24" spans="1:17" ht="15.75" x14ac:dyDescent="0.25">
      <c r="A24" s="7"/>
      <c r="B24" s="3"/>
      <c r="C24" s="10"/>
      <c r="D24" s="8"/>
      <c r="E24" s="8"/>
      <c r="F24" s="32"/>
      <c r="G24" s="28"/>
      <c r="H24" s="28"/>
      <c r="I24" s="9"/>
      <c r="J24" s="20" t="s">
        <v>45</v>
      </c>
      <c r="K24" s="18">
        <v>2000</v>
      </c>
      <c r="L24" s="15">
        <f t="shared" si="3"/>
        <v>60000</v>
      </c>
      <c r="M24" s="11"/>
      <c r="N24" s="20" t="s">
        <v>45</v>
      </c>
      <c r="O24" s="18">
        <v>2000</v>
      </c>
      <c r="P24" s="15">
        <f t="shared" si="4"/>
        <v>60000</v>
      </c>
      <c r="Q24" s="41"/>
    </row>
    <row r="25" spans="1:17" ht="15.75" x14ac:dyDescent="0.25">
      <c r="A25" s="7"/>
      <c r="B25" s="3"/>
      <c r="C25" s="10"/>
      <c r="D25" s="8"/>
      <c r="E25" s="8"/>
      <c r="F25" s="32"/>
      <c r="G25" s="28"/>
      <c r="H25" s="28"/>
      <c r="I25" s="9"/>
      <c r="J25" s="20" t="s">
        <v>46</v>
      </c>
      <c r="K25" s="18">
        <v>750</v>
      </c>
      <c r="L25" s="15">
        <f t="shared" si="3"/>
        <v>22500</v>
      </c>
      <c r="M25" s="11"/>
      <c r="N25" s="20" t="s">
        <v>46</v>
      </c>
      <c r="O25" s="18">
        <v>750</v>
      </c>
      <c r="P25" s="15">
        <f t="shared" si="4"/>
        <v>22500</v>
      </c>
      <c r="Q25" s="41"/>
    </row>
    <row r="26" spans="1:17" ht="15.75" x14ac:dyDescent="0.25">
      <c r="A26" s="7"/>
      <c r="B26" s="3"/>
      <c r="C26" s="10"/>
      <c r="D26" s="8"/>
      <c r="E26" s="8"/>
      <c r="F26" s="32"/>
      <c r="G26" s="28"/>
      <c r="H26" s="28"/>
      <c r="I26" s="9"/>
      <c r="J26" s="20" t="s">
        <v>47</v>
      </c>
      <c r="K26" s="18"/>
      <c r="L26" s="15"/>
      <c r="M26" s="11"/>
      <c r="N26" s="41"/>
      <c r="O26" s="41"/>
      <c r="P26" s="41"/>
      <c r="Q26" s="41"/>
    </row>
    <row r="27" spans="1:17" x14ac:dyDescent="0.25">
      <c r="A27" s="7"/>
      <c r="B27" s="3"/>
      <c r="C27" s="10"/>
      <c r="D27" s="8"/>
      <c r="E27" s="8"/>
      <c r="F27" s="32"/>
      <c r="G27" s="28"/>
      <c r="H27" s="28"/>
      <c r="I27" s="9"/>
      <c r="J27" s="1"/>
      <c r="K27" s="1"/>
      <c r="L27" s="1"/>
      <c r="M27" s="9">
        <f>SUM(L21:L25)</f>
        <v>150000</v>
      </c>
      <c r="N27" s="41"/>
      <c r="O27" s="41"/>
      <c r="P27" s="41"/>
      <c r="Q27" s="9">
        <f>SUM(P21:P25)</f>
        <v>127500</v>
      </c>
    </row>
    <row r="28" spans="1:17" ht="31.5" x14ac:dyDescent="0.25">
      <c r="A28" s="7">
        <v>5</v>
      </c>
      <c r="B28" s="3" t="s">
        <v>6</v>
      </c>
      <c r="C28" s="52">
        <v>265</v>
      </c>
      <c r="D28" s="53">
        <v>309</v>
      </c>
      <c r="E28" s="28">
        <v>5998.88</v>
      </c>
      <c r="F28" s="36" t="s">
        <v>112</v>
      </c>
      <c r="G28" s="35">
        <v>862.35</v>
      </c>
      <c r="H28" s="35">
        <v>16324.03</v>
      </c>
      <c r="I28" s="9">
        <f>C28*149+E28*7.652</f>
        <v>85388.429759999999</v>
      </c>
      <c r="J28" s="21" t="s">
        <v>177</v>
      </c>
      <c r="K28" s="15">
        <f>170*5</f>
        <v>850</v>
      </c>
      <c r="L28" s="15">
        <f t="shared" ref="L28:L36" si="5">K28*30</f>
        <v>25500</v>
      </c>
      <c r="M28" s="11"/>
      <c r="N28" s="41"/>
      <c r="O28" s="41"/>
      <c r="P28" s="41"/>
      <c r="Q28" s="41"/>
    </row>
    <row r="29" spans="1:17" ht="15.75" x14ac:dyDescent="0.25">
      <c r="A29" s="7"/>
      <c r="B29" s="3"/>
      <c r="C29" s="10"/>
      <c r="D29" s="8"/>
      <c r="E29" s="8"/>
      <c r="F29" s="32"/>
      <c r="G29" s="28"/>
      <c r="H29" s="28"/>
      <c r="I29" s="9"/>
      <c r="J29" s="21" t="s">
        <v>178</v>
      </c>
      <c r="K29" s="15">
        <f>300*5</f>
        <v>1500</v>
      </c>
      <c r="L29" s="15">
        <f t="shared" si="5"/>
        <v>45000</v>
      </c>
      <c r="M29" s="11"/>
      <c r="N29" s="21" t="s">
        <v>48</v>
      </c>
      <c r="O29" s="15">
        <f>300*5</f>
        <v>1500</v>
      </c>
      <c r="P29" s="15">
        <f>O29*30</f>
        <v>45000</v>
      </c>
      <c r="Q29" s="41"/>
    </row>
    <row r="30" spans="1:17" ht="49.5" customHeight="1" x14ac:dyDescent="0.25">
      <c r="A30" s="7"/>
      <c r="B30" s="3"/>
      <c r="C30" s="10"/>
      <c r="D30" s="8"/>
      <c r="E30" s="8"/>
      <c r="F30" s="32"/>
      <c r="G30" s="28"/>
      <c r="H30" s="28"/>
      <c r="I30" s="9"/>
      <c r="J30" s="21" t="s">
        <v>179</v>
      </c>
      <c r="K30" s="15">
        <f>240*5</f>
        <v>1200</v>
      </c>
      <c r="L30" s="15">
        <f t="shared" si="5"/>
        <v>36000</v>
      </c>
      <c r="M30" s="11"/>
      <c r="N30" s="41"/>
      <c r="O30" s="41"/>
      <c r="P30" s="41"/>
      <c r="Q30" s="41"/>
    </row>
    <row r="31" spans="1:17" ht="47.25" customHeight="1" x14ac:dyDescent="0.25">
      <c r="A31" s="7"/>
      <c r="B31" s="3"/>
      <c r="C31" s="10"/>
      <c r="D31" s="8"/>
      <c r="E31" s="8"/>
      <c r="F31" s="32"/>
      <c r="G31" s="28"/>
      <c r="H31" s="28"/>
      <c r="I31" s="9"/>
      <c r="J31" s="21" t="s">
        <v>180</v>
      </c>
      <c r="K31" s="15">
        <f>120*5</f>
        <v>600</v>
      </c>
      <c r="L31" s="15">
        <f t="shared" si="5"/>
        <v>18000</v>
      </c>
      <c r="M31" s="11"/>
      <c r="N31" s="41"/>
      <c r="O31" s="41"/>
      <c r="P31" s="41"/>
      <c r="Q31" s="41"/>
    </row>
    <row r="32" spans="1:17" ht="31.5" x14ac:dyDescent="0.25">
      <c r="A32" s="7"/>
      <c r="B32" s="3"/>
      <c r="C32" s="10"/>
      <c r="D32" s="8"/>
      <c r="E32" s="8"/>
      <c r="F32" s="32"/>
      <c r="G32" s="28"/>
      <c r="H32" s="28"/>
      <c r="I32" s="9"/>
      <c r="J32" s="21" t="s">
        <v>181</v>
      </c>
      <c r="K32" s="15">
        <f>400*5</f>
        <v>2000</v>
      </c>
      <c r="L32" s="15">
        <f t="shared" si="5"/>
        <v>60000</v>
      </c>
      <c r="M32" s="11"/>
      <c r="N32" s="21" t="s">
        <v>49</v>
      </c>
      <c r="O32" s="15">
        <f>400*5</f>
        <v>2000</v>
      </c>
      <c r="P32" s="15">
        <f>O32*30</f>
        <v>60000</v>
      </c>
      <c r="Q32" s="44"/>
    </row>
    <row r="33" spans="1:17" ht="15.75" x14ac:dyDescent="0.25">
      <c r="A33" s="7"/>
      <c r="B33" s="3"/>
      <c r="C33" s="10"/>
      <c r="D33" s="8"/>
      <c r="E33" s="8"/>
      <c r="F33" s="32"/>
      <c r="G33" s="28"/>
      <c r="H33" s="28"/>
      <c r="I33" s="9"/>
      <c r="J33" s="21" t="s">
        <v>182</v>
      </c>
      <c r="K33" s="15">
        <f>120*5</f>
        <v>600</v>
      </c>
      <c r="L33" s="15">
        <f t="shared" si="5"/>
        <v>18000</v>
      </c>
      <c r="M33" s="11"/>
      <c r="N33" s="41"/>
      <c r="O33" s="41"/>
      <c r="P33" s="41"/>
      <c r="Q33" s="41"/>
    </row>
    <row r="34" spans="1:17" ht="31.5" x14ac:dyDescent="0.25">
      <c r="A34" s="7"/>
      <c r="B34" s="3"/>
      <c r="C34" s="10"/>
      <c r="D34" s="8"/>
      <c r="E34" s="8"/>
      <c r="F34" s="32"/>
      <c r="G34" s="28"/>
      <c r="H34" s="28"/>
      <c r="I34" s="9"/>
      <c r="J34" s="21" t="s">
        <v>183</v>
      </c>
      <c r="K34" s="15">
        <f>160*5</f>
        <v>800</v>
      </c>
      <c r="L34" s="15">
        <f t="shared" si="5"/>
        <v>24000</v>
      </c>
      <c r="M34" s="11"/>
      <c r="N34" s="41"/>
      <c r="O34" s="41"/>
      <c r="P34" s="41"/>
      <c r="Q34" s="41"/>
    </row>
    <row r="35" spans="1:17" ht="31.5" x14ac:dyDescent="0.25">
      <c r="A35" s="7"/>
      <c r="B35" s="3"/>
      <c r="C35" s="10"/>
      <c r="D35" s="8"/>
      <c r="E35" s="8"/>
      <c r="F35" s="32"/>
      <c r="G35" s="28"/>
      <c r="H35" s="28"/>
      <c r="I35" s="9"/>
      <c r="J35" s="21" t="s">
        <v>184</v>
      </c>
      <c r="K35" s="15">
        <f>120*5</f>
        <v>600</v>
      </c>
      <c r="L35" s="15">
        <f t="shared" si="5"/>
        <v>18000</v>
      </c>
      <c r="M35" s="11"/>
      <c r="N35" s="41"/>
      <c r="O35" s="41"/>
      <c r="P35" s="41"/>
      <c r="Q35" s="41"/>
    </row>
    <row r="36" spans="1:17" ht="15.75" x14ac:dyDescent="0.25">
      <c r="A36" s="7"/>
      <c r="B36" s="3"/>
      <c r="C36" s="10"/>
      <c r="D36" s="8"/>
      <c r="E36" s="8"/>
      <c r="F36" s="32"/>
      <c r="G36" s="28"/>
      <c r="H36" s="28"/>
      <c r="I36" s="9"/>
      <c r="J36" s="21" t="s">
        <v>185</v>
      </c>
      <c r="K36" s="15">
        <f>280*5</f>
        <v>1400</v>
      </c>
      <c r="L36" s="15">
        <f t="shared" si="5"/>
        <v>42000</v>
      </c>
      <c r="M36" s="11"/>
      <c r="N36" s="41"/>
      <c r="O36" s="41"/>
      <c r="P36" s="41"/>
      <c r="Q36" s="41"/>
    </row>
    <row r="37" spans="1:17" ht="31.5" x14ac:dyDescent="0.25">
      <c r="A37" s="7"/>
      <c r="B37" s="3"/>
      <c r="C37" s="10"/>
      <c r="D37" s="8"/>
      <c r="E37" s="8"/>
      <c r="F37" s="32"/>
      <c r="G37" s="28"/>
      <c r="H37" s="28"/>
      <c r="I37" s="9"/>
      <c r="J37" s="22" t="s">
        <v>50</v>
      </c>
      <c r="K37" s="17"/>
      <c r="L37" s="15">
        <f t="shared" ref="L37" si="6">K37*22</f>
        <v>0</v>
      </c>
      <c r="M37" s="11"/>
      <c r="N37" s="41"/>
      <c r="O37" s="41"/>
      <c r="P37" s="41"/>
      <c r="Q37" s="41"/>
    </row>
    <row r="38" spans="1:17" x14ac:dyDescent="0.25">
      <c r="A38" s="7"/>
      <c r="B38" s="3"/>
      <c r="C38" s="10"/>
      <c r="D38" s="8"/>
      <c r="E38" s="8"/>
      <c r="F38" s="32"/>
      <c r="G38" s="28"/>
      <c r="H38" s="28"/>
      <c r="I38" s="9"/>
      <c r="J38" s="1"/>
      <c r="K38" s="1"/>
      <c r="L38" s="1"/>
      <c r="M38" s="9">
        <f>SUM(L28:L37)</f>
        <v>286500</v>
      </c>
      <c r="N38" s="41"/>
      <c r="O38" s="41"/>
      <c r="P38" s="41"/>
      <c r="Q38" s="44">
        <f>SUM(P29:P37)</f>
        <v>105000</v>
      </c>
    </row>
    <row r="39" spans="1:17" ht="47.25" x14ac:dyDescent="0.25">
      <c r="A39" s="7">
        <v>6</v>
      </c>
      <c r="B39" s="3" t="s">
        <v>7</v>
      </c>
      <c r="C39" s="52">
        <v>663</v>
      </c>
      <c r="D39" s="53">
        <v>670</v>
      </c>
      <c r="E39" s="28">
        <v>9644.7900000000009</v>
      </c>
      <c r="F39" s="36" t="s">
        <v>113</v>
      </c>
      <c r="G39" s="34">
        <v>1064</v>
      </c>
      <c r="H39" s="34">
        <v>19425.060000000001</v>
      </c>
      <c r="I39" s="9">
        <f>C39*149+E39*7.652</f>
        <v>172588.93307999999</v>
      </c>
      <c r="J39" s="21" t="s">
        <v>51</v>
      </c>
      <c r="K39" s="23"/>
      <c r="L39" s="15">
        <f t="shared" ref="L39" si="7">K39*22</f>
        <v>0</v>
      </c>
      <c r="M39" s="11"/>
      <c r="N39" s="41"/>
      <c r="O39" s="41"/>
      <c r="P39" s="41"/>
      <c r="Q39" s="41"/>
    </row>
    <row r="40" spans="1:17" ht="31.5" x14ac:dyDescent="0.25">
      <c r="A40" s="7"/>
      <c r="B40" s="3"/>
      <c r="C40" s="10"/>
      <c r="D40" s="8"/>
      <c r="E40" s="8"/>
      <c r="F40" s="32"/>
      <c r="G40" s="28"/>
      <c r="H40" s="28"/>
      <c r="I40" s="9"/>
      <c r="J40" s="21" t="s">
        <v>52</v>
      </c>
      <c r="K40" s="15">
        <v>1350</v>
      </c>
      <c r="L40" s="15">
        <f t="shared" ref="L40:L59" si="8">K40*30</f>
        <v>40500</v>
      </c>
      <c r="M40" s="11"/>
      <c r="N40" s="41"/>
      <c r="O40" s="41"/>
      <c r="P40" s="41"/>
      <c r="Q40" s="41"/>
    </row>
    <row r="41" spans="1:17" ht="15.75" x14ac:dyDescent="0.25">
      <c r="A41" s="7"/>
      <c r="B41" s="3"/>
      <c r="C41" s="10"/>
      <c r="D41" s="8"/>
      <c r="E41" s="8"/>
      <c r="F41" s="32"/>
      <c r="G41" s="28"/>
      <c r="H41" s="28"/>
      <c r="I41" s="9"/>
      <c r="J41" s="21" t="s">
        <v>53</v>
      </c>
      <c r="K41" s="15">
        <v>3500</v>
      </c>
      <c r="L41" s="15">
        <f t="shared" si="8"/>
        <v>105000</v>
      </c>
      <c r="M41" s="11"/>
      <c r="N41" s="41"/>
      <c r="O41" s="41"/>
      <c r="P41" s="41"/>
      <c r="Q41" s="41"/>
    </row>
    <row r="42" spans="1:17" ht="15.75" x14ac:dyDescent="0.25">
      <c r="A42" s="7"/>
      <c r="B42" s="3"/>
      <c r="C42" s="10"/>
      <c r="D42" s="8"/>
      <c r="E42" s="8"/>
      <c r="F42" s="32"/>
      <c r="G42" s="28"/>
      <c r="H42" s="28"/>
      <c r="I42" s="9"/>
      <c r="J42" s="21" t="s">
        <v>54</v>
      </c>
      <c r="K42" s="15">
        <v>3000</v>
      </c>
      <c r="L42" s="15">
        <f t="shared" si="8"/>
        <v>90000</v>
      </c>
      <c r="M42" s="11"/>
      <c r="N42" s="21"/>
      <c r="O42" s="15"/>
      <c r="P42" s="15"/>
      <c r="Q42" s="41"/>
    </row>
    <row r="43" spans="1:17" ht="15.75" x14ac:dyDescent="0.25">
      <c r="A43" s="7"/>
      <c r="B43" s="3"/>
      <c r="C43" s="10"/>
      <c r="D43" s="8"/>
      <c r="E43" s="8"/>
      <c r="F43" s="32"/>
      <c r="G43" s="28"/>
      <c r="H43" s="28"/>
      <c r="I43" s="9"/>
      <c r="J43" s="21" t="s">
        <v>55</v>
      </c>
      <c r="K43" s="15">
        <v>4000</v>
      </c>
      <c r="L43" s="15">
        <f t="shared" si="8"/>
        <v>120000</v>
      </c>
      <c r="M43" s="11"/>
      <c r="N43" s="21" t="s">
        <v>55</v>
      </c>
      <c r="O43" s="15">
        <v>4000</v>
      </c>
      <c r="P43" s="15">
        <f t="shared" ref="P43" si="9">O43*30</f>
        <v>120000</v>
      </c>
      <c r="Q43" s="41"/>
    </row>
    <row r="44" spans="1:17" ht="15.75" x14ac:dyDescent="0.25">
      <c r="A44" s="7"/>
      <c r="B44" s="3"/>
      <c r="C44" s="10"/>
      <c r="D44" s="8"/>
      <c r="E44" s="8"/>
      <c r="F44" s="32"/>
      <c r="G44" s="28"/>
      <c r="H44" s="28"/>
      <c r="I44" s="9"/>
      <c r="J44" s="21" t="s">
        <v>56</v>
      </c>
      <c r="K44" s="15">
        <v>1000</v>
      </c>
      <c r="L44" s="15">
        <f t="shared" si="8"/>
        <v>30000</v>
      </c>
      <c r="M44" s="11"/>
      <c r="N44" s="41"/>
      <c r="O44" s="41"/>
      <c r="P44" s="41"/>
      <c r="Q44" s="41"/>
    </row>
    <row r="45" spans="1:17" ht="15.75" x14ac:dyDescent="0.25">
      <c r="A45" s="7"/>
      <c r="B45" s="3"/>
      <c r="C45" s="10"/>
      <c r="D45" s="8"/>
      <c r="E45" s="8"/>
      <c r="F45" s="32"/>
      <c r="G45" s="28"/>
      <c r="H45" s="28"/>
      <c r="I45" s="9"/>
      <c r="J45" s="21" t="s">
        <v>57</v>
      </c>
      <c r="K45" s="15">
        <v>2000</v>
      </c>
      <c r="L45" s="15">
        <f t="shared" si="8"/>
        <v>60000</v>
      </c>
      <c r="M45" s="11"/>
      <c r="N45" s="41"/>
      <c r="O45" s="41"/>
      <c r="P45" s="41"/>
      <c r="Q45" s="41"/>
    </row>
    <row r="46" spans="1:17" ht="15.75" x14ac:dyDescent="0.25">
      <c r="A46" s="7"/>
      <c r="B46" s="3"/>
      <c r="C46" s="10"/>
      <c r="D46" s="8"/>
      <c r="E46" s="8"/>
      <c r="F46" s="32"/>
      <c r="G46" s="28"/>
      <c r="H46" s="28"/>
      <c r="I46" s="9"/>
      <c r="J46" s="21" t="s">
        <v>58</v>
      </c>
      <c r="K46" s="15">
        <v>400</v>
      </c>
      <c r="L46" s="15">
        <f t="shared" si="8"/>
        <v>12000</v>
      </c>
      <c r="M46" s="11"/>
      <c r="N46" s="21" t="s">
        <v>58</v>
      </c>
      <c r="O46" s="15">
        <v>400</v>
      </c>
      <c r="P46" s="15">
        <f t="shared" ref="P46:P47" si="10">O46*30</f>
        <v>12000</v>
      </c>
      <c r="Q46" s="41"/>
    </row>
    <row r="47" spans="1:17" ht="31.5" x14ac:dyDescent="0.25">
      <c r="A47" s="7"/>
      <c r="B47" s="3"/>
      <c r="C47" s="10"/>
      <c r="D47" s="8"/>
      <c r="E47" s="8"/>
      <c r="F47" s="32"/>
      <c r="G47" s="28"/>
      <c r="H47" s="28"/>
      <c r="I47" s="9"/>
      <c r="J47" s="21" t="s">
        <v>59</v>
      </c>
      <c r="K47" s="15">
        <v>460</v>
      </c>
      <c r="L47" s="15">
        <f t="shared" si="8"/>
        <v>13800</v>
      </c>
      <c r="M47" s="11"/>
      <c r="N47" s="21" t="s">
        <v>59</v>
      </c>
      <c r="O47" s="15">
        <v>460</v>
      </c>
      <c r="P47" s="15">
        <f t="shared" si="10"/>
        <v>13800</v>
      </c>
      <c r="Q47" s="41"/>
    </row>
    <row r="48" spans="1:17" ht="15.75" x14ac:dyDescent="0.25">
      <c r="A48" s="7"/>
      <c r="B48" s="3"/>
      <c r="C48" s="10"/>
      <c r="D48" s="8"/>
      <c r="E48" s="8"/>
      <c r="F48" s="32"/>
      <c r="G48" s="28"/>
      <c r="H48" s="28"/>
      <c r="I48" s="9"/>
      <c r="J48" s="21"/>
      <c r="K48" s="15"/>
      <c r="L48" s="15"/>
      <c r="M48" s="9">
        <f>SUM(L40:L47)</f>
        <v>471300</v>
      </c>
      <c r="N48" s="41"/>
      <c r="O48" s="41"/>
      <c r="P48" s="41"/>
      <c r="Q48" s="44">
        <f>SUM(P39:P47)</f>
        <v>145800</v>
      </c>
    </row>
    <row r="49" spans="1:17" ht="30" x14ac:dyDescent="0.25">
      <c r="A49" s="7">
        <v>7</v>
      </c>
      <c r="B49" s="3" t="s">
        <v>8</v>
      </c>
      <c r="C49" s="52">
        <v>1014</v>
      </c>
      <c r="D49" s="53">
        <v>786</v>
      </c>
      <c r="E49" s="28">
        <v>11570.14</v>
      </c>
      <c r="F49" s="36" t="s">
        <v>114</v>
      </c>
      <c r="G49" s="34">
        <v>280.64999999999998</v>
      </c>
      <c r="H49" s="34"/>
      <c r="I49" s="9">
        <f>C49*149+E49*7.652</f>
        <v>239620.71127999999</v>
      </c>
      <c r="J49" s="21" t="s">
        <v>60</v>
      </c>
      <c r="K49" s="15">
        <v>1250</v>
      </c>
      <c r="L49" s="15">
        <f t="shared" si="8"/>
        <v>37500</v>
      </c>
      <c r="M49" s="11"/>
      <c r="N49" s="21"/>
      <c r="O49" s="15"/>
      <c r="P49" s="15"/>
      <c r="Q49" s="41"/>
    </row>
    <row r="50" spans="1:17" ht="30" x14ac:dyDescent="0.25">
      <c r="A50" s="7"/>
      <c r="B50" s="3"/>
      <c r="C50" s="10"/>
      <c r="D50" s="8"/>
      <c r="E50" s="8"/>
      <c r="F50" s="36" t="s">
        <v>115</v>
      </c>
      <c r="G50" s="34">
        <v>1064.25</v>
      </c>
      <c r="H50" s="34"/>
      <c r="I50" s="9"/>
      <c r="J50" s="21" t="s">
        <v>61</v>
      </c>
      <c r="K50" s="15">
        <v>8120</v>
      </c>
      <c r="L50" s="15">
        <f t="shared" si="8"/>
        <v>243600</v>
      </c>
      <c r="M50" s="11"/>
      <c r="N50" s="21" t="s">
        <v>61</v>
      </c>
      <c r="O50" s="15">
        <v>8120</v>
      </c>
      <c r="P50" s="15">
        <f t="shared" ref="P50:P58" si="11">O50*30</f>
        <v>243600</v>
      </c>
      <c r="Q50" s="41"/>
    </row>
    <row r="51" spans="1:17" ht="15.75" x14ac:dyDescent="0.25">
      <c r="A51" s="7"/>
      <c r="B51" s="3"/>
      <c r="C51" s="10"/>
      <c r="D51" s="8"/>
      <c r="E51" s="8"/>
      <c r="F51" s="32"/>
      <c r="G51" s="28"/>
      <c r="H51" s="35">
        <v>24840.38</v>
      </c>
      <c r="I51" s="9"/>
      <c r="J51" s="21" t="s">
        <v>62</v>
      </c>
      <c r="K51" s="15">
        <v>1000</v>
      </c>
      <c r="L51" s="15">
        <f t="shared" si="8"/>
        <v>30000</v>
      </c>
      <c r="M51" s="11"/>
      <c r="N51" s="41"/>
      <c r="O51" s="41"/>
      <c r="P51" s="15"/>
      <c r="Q51" s="41"/>
    </row>
    <row r="52" spans="1:17" ht="15.75" x14ac:dyDescent="0.25">
      <c r="A52" s="7"/>
      <c r="B52" s="3"/>
      <c r="C52" s="10"/>
      <c r="D52" s="8"/>
      <c r="E52" s="8"/>
      <c r="F52" s="32"/>
      <c r="G52" s="28"/>
      <c r="H52" s="28"/>
      <c r="I52" s="9"/>
      <c r="J52" s="21" t="s">
        <v>63</v>
      </c>
      <c r="K52" s="15">
        <v>750</v>
      </c>
      <c r="L52" s="15">
        <f t="shared" si="8"/>
        <v>22500</v>
      </c>
      <c r="M52" s="11"/>
      <c r="N52" s="21"/>
      <c r="O52" s="15"/>
      <c r="P52" s="15"/>
      <c r="Q52" s="41"/>
    </row>
    <row r="53" spans="1:17" ht="15.75" x14ac:dyDescent="0.25">
      <c r="A53" s="7"/>
      <c r="B53" s="3"/>
      <c r="C53" s="10"/>
      <c r="D53" s="8"/>
      <c r="E53" s="8"/>
      <c r="F53" s="32"/>
      <c r="G53" s="28"/>
      <c r="H53" s="28"/>
      <c r="I53" s="9"/>
      <c r="J53" s="21" t="s">
        <v>64</v>
      </c>
      <c r="K53" s="15">
        <v>750</v>
      </c>
      <c r="L53" s="15">
        <f t="shared" si="8"/>
        <v>22500</v>
      </c>
      <c r="M53" s="11"/>
      <c r="N53" s="21"/>
      <c r="O53" s="15"/>
      <c r="P53" s="15"/>
      <c r="Q53" s="41"/>
    </row>
    <row r="54" spans="1:17" ht="15.75" x14ac:dyDescent="0.25">
      <c r="A54" s="7"/>
      <c r="B54" s="3"/>
      <c r="C54" s="10"/>
      <c r="D54" s="8"/>
      <c r="E54" s="8"/>
      <c r="F54" s="32"/>
      <c r="G54" s="28"/>
      <c r="H54" s="28"/>
      <c r="I54" s="9"/>
      <c r="J54" s="1"/>
      <c r="K54" s="1"/>
      <c r="L54" s="15"/>
      <c r="M54" s="9">
        <f>SUM(L49:L53)</f>
        <v>356100</v>
      </c>
      <c r="N54" s="41"/>
      <c r="O54" s="41"/>
      <c r="P54" s="15"/>
      <c r="Q54" s="44">
        <f>SUM(P49:P53)</f>
        <v>243600</v>
      </c>
    </row>
    <row r="55" spans="1:17" ht="30" x14ac:dyDescent="0.25">
      <c r="A55" s="7">
        <v>8</v>
      </c>
      <c r="B55" s="3" t="s">
        <v>9</v>
      </c>
      <c r="C55" s="52">
        <v>838</v>
      </c>
      <c r="D55" s="53">
        <v>1211</v>
      </c>
      <c r="E55" s="28">
        <v>13737.84</v>
      </c>
      <c r="F55" s="33" t="s">
        <v>130</v>
      </c>
      <c r="G55" s="28">
        <v>3.19</v>
      </c>
      <c r="H55" s="28">
        <f>G55*18.14</f>
        <v>57.866599999999998</v>
      </c>
      <c r="I55" s="9">
        <f>C55*149+E55*7.652</f>
        <v>229983.95168</v>
      </c>
      <c r="J55" s="20" t="s">
        <v>69</v>
      </c>
      <c r="K55" s="18">
        <v>1050</v>
      </c>
      <c r="L55" s="15">
        <f t="shared" si="8"/>
        <v>31500</v>
      </c>
      <c r="M55" s="11"/>
      <c r="N55" s="20" t="s">
        <v>69</v>
      </c>
      <c r="O55" s="18">
        <v>1050</v>
      </c>
      <c r="P55" s="15">
        <f t="shared" si="11"/>
        <v>31500</v>
      </c>
      <c r="Q55" s="41"/>
    </row>
    <row r="56" spans="1:17" ht="52.5" customHeight="1" x14ac:dyDescent="0.25">
      <c r="A56" s="7"/>
      <c r="B56" s="3"/>
      <c r="C56" s="10"/>
      <c r="D56" s="8"/>
      <c r="E56" s="8"/>
      <c r="F56" s="33" t="s">
        <v>131</v>
      </c>
      <c r="G56" s="28">
        <v>118.8</v>
      </c>
      <c r="H56" s="28">
        <f>G56*18.14</f>
        <v>2155.0320000000002</v>
      </c>
      <c r="I56" s="9"/>
      <c r="J56" s="20" t="s">
        <v>70</v>
      </c>
      <c r="K56" s="18">
        <v>850</v>
      </c>
      <c r="L56" s="15">
        <f t="shared" si="8"/>
        <v>25500</v>
      </c>
      <c r="M56" s="11"/>
      <c r="N56" s="20" t="s">
        <v>70</v>
      </c>
      <c r="O56" s="18">
        <v>850</v>
      </c>
      <c r="P56" s="15">
        <f t="shared" si="11"/>
        <v>25500</v>
      </c>
      <c r="Q56" s="41"/>
    </row>
    <row r="57" spans="1:17" ht="31.5" customHeight="1" x14ac:dyDescent="0.25">
      <c r="A57" s="7"/>
      <c r="B57" s="3"/>
      <c r="C57" s="10"/>
      <c r="D57" s="8"/>
      <c r="E57" s="8"/>
      <c r="F57" s="33" t="s">
        <v>158</v>
      </c>
      <c r="G57" s="28">
        <v>617.98</v>
      </c>
      <c r="H57" s="28">
        <f t="shared" ref="H57:H60" si="12">G57*18.14</f>
        <v>11210.157200000001</v>
      </c>
      <c r="I57" s="9"/>
      <c r="J57" s="20" t="s">
        <v>71</v>
      </c>
      <c r="K57" s="18">
        <v>1100</v>
      </c>
      <c r="L57" s="15">
        <f t="shared" si="8"/>
        <v>33000</v>
      </c>
      <c r="M57" s="11"/>
      <c r="N57" s="20" t="s">
        <v>71</v>
      </c>
      <c r="O57" s="18">
        <v>1100</v>
      </c>
      <c r="P57" s="15">
        <f t="shared" si="11"/>
        <v>33000</v>
      </c>
      <c r="Q57" s="41"/>
    </row>
    <row r="58" spans="1:17" ht="30" x14ac:dyDescent="0.25">
      <c r="A58" s="7"/>
      <c r="B58" s="3"/>
      <c r="C58" s="10"/>
      <c r="D58" s="8"/>
      <c r="E58" s="8"/>
      <c r="F58" s="33" t="s">
        <v>132</v>
      </c>
      <c r="G58" s="28">
        <v>95.68</v>
      </c>
      <c r="H58" s="28">
        <f t="shared" si="12"/>
        <v>1735.6352000000002</v>
      </c>
      <c r="I58" s="9"/>
      <c r="J58" s="20" t="s">
        <v>56</v>
      </c>
      <c r="K58" s="18">
        <v>550</v>
      </c>
      <c r="L58" s="15">
        <f t="shared" si="8"/>
        <v>16500</v>
      </c>
      <c r="M58" s="11"/>
      <c r="N58" s="20" t="s">
        <v>56</v>
      </c>
      <c r="O58" s="18">
        <v>550</v>
      </c>
      <c r="P58" s="15">
        <f t="shared" si="11"/>
        <v>16500</v>
      </c>
      <c r="Q58" s="41"/>
    </row>
    <row r="59" spans="1:17" ht="30" x14ac:dyDescent="0.25">
      <c r="A59" s="7"/>
      <c r="B59" s="3"/>
      <c r="C59" s="10"/>
      <c r="D59" s="8"/>
      <c r="E59" s="8"/>
      <c r="F59" s="33" t="s">
        <v>133</v>
      </c>
      <c r="G59" s="28">
        <v>29.72</v>
      </c>
      <c r="H59" s="28">
        <f t="shared" si="12"/>
        <v>539.12080000000003</v>
      </c>
      <c r="I59" s="9"/>
      <c r="J59" s="20" t="s">
        <v>72</v>
      </c>
      <c r="K59" s="18">
        <v>200</v>
      </c>
      <c r="L59" s="15">
        <f t="shared" si="8"/>
        <v>6000</v>
      </c>
      <c r="M59" s="11"/>
      <c r="N59" s="20"/>
      <c r="O59" s="18"/>
      <c r="P59" s="15"/>
      <c r="Q59" s="41"/>
    </row>
    <row r="60" spans="1:17" ht="30" x14ac:dyDescent="0.25">
      <c r="A60" s="7"/>
      <c r="B60" s="3"/>
      <c r="C60" s="10"/>
      <c r="D60" s="8"/>
      <c r="E60" s="8"/>
      <c r="F60" s="33" t="s">
        <v>134</v>
      </c>
      <c r="G60" s="28">
        <v>5.88</v>
      </c>
      <c r="H60" s="28">
        <f t="shared" si="12"/>
        <v>106.6632</v>
      </c>
      <c r="I60" s="9"/>
      <c r="J60" s="1"/>
      <c r="K60" s="1"/>
      <c r="L60" s="1"/>
      <c r="M60" s="9">
        <f>SUM(L55:L59)</f>
        <v>112500</v>
      </c>
      <c r="N60" s="41"/>
      <c r="O60" s="41"/>
      <c r="P60" s="41"/>
      <c r="Q60" s="9">
        <f>SUM(P55:P59)</f>
        <v>106500</v>
      </c>
    </row>
    <row r="61" spans="1:17" ht="45" x14ac:dyDescent="0.25">
      <c r="A61" s="7"/>
      <c r="B61" s="3"/>
      <c r="C61" s="10"/>
      <c r="D61" s="8"/>
      <c r="E61" s="8"/>
      <c r="F61" s="36" t="s">
        <v>116</v>
      </c>
      <c r="G61" s="34">
        <v>1880</v>
      </c>
      <c r="H61" s="34">
        <v>41141.72</v>
      </c>
      <c r="I61" s="9"/>
      <c r="J61" s="1"/>
      <c r="K61" s="1"/>
      <c r="L61" s="1"/>
      <c r="M61" s="9"/>
      <c r="N61" s="41"/>
      <c r="O61" s="41"/>
      <c r="P61" s="41"/>
      <c r="Q61" s="41"/>
    </row>
    <row r="62" spans="1:17" x14ac:dyDescent="0.25">
      <c r="A62" s="7"/>
      <c r="B62" s="3"/>
      <c r="C62" s="10"/>
      <c r="D62" s="8"/>
      <c r="E62" s="8"/>
      <c r="F62" s="32"/>
      <c r="G62" s="28"/>
      <c r="H62" s="28"/>
      <c r="I62" s="9"/>
      <c r="J62" s="1"/>
      <c r="K62" s="1"/>
      <c r="L62" s="1"/>
      <c r="M62" s="11"/>
      <c r="N62" s="41"/>
      <c r="O62" s="41"/>
      <c r="P62" s="41"/>
      <c r="Q62" s="41"/>
    </row>
    <row r="63" spans="1:17" ht="45" x14ac:dyDescent="0.25">
      <c r="A63" s="7">
        <v>9</v>
      </c>
      <c r="B63" s="3" t="s">
        <v>10</v>
      </c>
      <c r="C63" s="52">
        <v>1317</v>
      </c>
      <c r="D63" s="53">
        <v>1050</v>
      </c>
      <c r="E63" s="28">
        <v>18478.98</v>
      </c>
      <c r="F63" s="36" t="s">
        <v>159</v>
      </c>
      <c r="G63" s="35">
        <v>805</v>
      </c>
      <c r="H63" s="35">
        <v>13168.56</v>
      </c>
      <c r="I63" s="9">
        <f>C63*149+E63*7.652</f>
        <v>337634.15495999996</v>
      </c>
      <c r="J63" s="21" t="s">
        <v>65</v>
      </c>
      <c r="K63" s="15">
        <v>1250</v>
      </c>
      <c r="L63" s="15">
        <f t="shared" ref="L63:L88" si="13">K63*30</f>
        <v>37500</v>
      </c>
      <c r="M63" s="11"/>
      <c r="N63" s="21" t="s">
        <v>65</v>
      </c>
      <c r="O63" s="15">
        <v>1250</v>
      </c>
      <c r="P63" s="15">
        <f t="shared" ref="P63:P66" si="14">O63*30</f>
        <v>37500</v>
      </c>
      <c r="Q63" s="41"/>
    </row>
    <row r="64" spans="1:17" ht="15.75" x14ac:dyDescent="0.25">
      <c r="A64" s="7"/>
      <c r="B64" s="3"/>
      <c r="C64" s="10"/>
      <c r="D64" s="8"/>
      <c r="E64" s="8"/>
      <c r="F64" s="32"/>
      <c r="G64" s="28"/>
      <c r="H64" s="28"/>
      <c r="I64" s="9"/>
      <c r="J64" s="21" t="s">
        <v>66</v>
      </c>
      <c r="K64" s="15">
        <v>2250</v>
      </c>
      <c r="L64" s="15">
        <f t="shared" si="13"/>
        <v>67500</v>
      </c>
      <c r="M64" s="11"/>
      <c r="N64" s="21"/>
      <c r="O64" s="15"/>
      <c r="P64" s="15"/>
      <c r="Q64" s="11"/>
    </row>
    <row r="65" spans="1:17" ht="15.75" x14ac:dyDescent="0.25">
      <c r="A65" s="7"/>
      <c r="B65" s="3"/>
      <c r="C65" s="10"/>
      <c r="D65" s="8"/>
      <c r="E65" s="8"/>
      <c r="F65" s="32"/>
      <c r="G65" s="28"/>
      <c r="H65" s="28"/>
      <c r="I65" s="9"/>
      <c r="J65" s="21" t="s">
        <v>67</v>
      </c>
      <c r="K65" s="15">
        <v>2500</v>
      </c>
      <c r="L65" s="15">
        <f t="shared" si="13"/>
        <v>75000</v>
      </c>
      <c r="M65" s="11"/>
      <c r="N65" s="21" t="s">
        <v>67</v>
      </c>
      <c r="O65" s="15">
        <v>2500</v>
      </c>
      <c r="P65" s="15">
        <f t="shared" si="14"/>
        <v>75000</v>
      </c>
      <c r="Q65" s="41"/>
    </row>
    <row r="66" spans="1:17" ht="15.75" x14ac:dyDescent="0.25">
      <c r="A66" s="7"/>
      <c r="B66" s="3"/>
      <c r="C66" s="10"/>
      <c r="D66" s="8"/>
      <c r="E66" s="8"/>
      <c r="F66" s="32"/>
      <c r="G66" s="28"/>
      <c r="H66" s="28"/>
      <c r="I66" s="9"/>
      <c r="J66" s="21" t="s">
        <v>68</v>
      </c>
      <c r="K66" s="15">
        <v>2750</v>
      </c>
      <c r="L66" s="15">
        <f t="shared" si="13"/>
        <v>82500</v>
      </c>
      <c r="M66" s="11"/>
      <c r="N66" s="21" t="s">
        <v>68</v>
      </c>
      <c r="O66" s="15">
        <v>2750</v>
      </c>
      <c r="P66" s="15">
        <f t="shared" si="14"/>
        <v>82500</v>
      </c>
      <c r="Q66" s="41"/>
    </row>
    <row r="67" spans="1:17" x14ac:dyDescent="0.25">
      <c r="A67" s="7"/>
      <c r="B67" s="3"/>
      <c r="C67" s="10"/>
      <c r="D67" s="8"/>
      <c r="E67" s="8"/>
      <c r="F67" s="32"/>
      <c r="G67" s="28"/>
      <c r="H67" s="28"/>
      <c r="I67" s="9"/>
      <c r="J67" s="1"/>
      <c r="K67" s="1"/>
      <c r="L67" s="1"/>
      <c r="M67" s="9">
        <f>SUM(L63:L66)</f>
        <v>262500</v>
      </c>
      <c r="N67" s="41"/>
      <c r="O67" s="41"/>
      <c r="P67" s="41"/>
      <c r="Q67" s="9">
        <f>SUM(P63:P66)</f>
        <v>195000</v>
      </c>
    </row>
    <row r="68" spans="1:17" ht="60" x14ac:dyDescent="0.25">
      <c r="A68" s="7">
        <v>10</v>
      </c>
      <c r="B68" s="3" t="s">
        <v>11</v>
      </c>
      <c r="C68" s="52">
        <v>1500</v>
      </c>
      <c r="D68" s="53">
        <v>1743</v>
      </c>
      <c r="E68" s="28">
        <v>21259.79</v>
      </c>
      <c r="F68" s="36" t="s">
        <v>125</v>
      </c>
      <c r="G68" s="35">
        <v>2431.71</v>
      </c>
      <c r="H68" s="35">
        <v>42412.79</v>
      </c>
      <c r="I68" s="9">
        <f>C68*149+E68*7.652</f>
        <v>386179.91307999997</v>
      </c>
      <c r="J68" s="51" t="s">
        <v>91</v>
      </c>
      <c r="K68" s="15">
        <v>4714</v>
      </c>
      <c r="L68" s="15">
        <f t="shared" ref="L68" si="15">K68*30</f>
        <v>141420</v>
      </c>
      <c r="M68" s="11"/>
      <c r="N68" s="51" t="s">
        <v>91</v>
      </c>
      <c r="O68" s="15">
        <v>4714</v>
      </c>
      <c r="P68" s="15">
        <f t="shared" ref="P68" si="16">O68*30</f>
        <v>141420</v>
      </c>
      <c r="Q68" s="11"/>
    </row>
    <row r="69" spans="1:17" ht="30" x14ac:dyDescent="0.25">
      <c r="A69" s="7"/>
      <c r="B69" s="3"/>
      <c r="C69" s="10"/>
      <c r="D69" s="8"/>
      <c r="E69" s="27"/>
      <c r="F69" s="36" t="s">
        <v>198</v>
      </c>
      <c r="G69" s="35"/>
      <c r="H69" s="35">
        <v>60000</v>
      </c>
      <c r="I69" s="9"/>
      <c r="J69" s="51"/>
      <c r="K69" s="15"/>
      <c r="L69" s="15"/>
      <c r="M69" s="11"/>
      <c r="N69" s="51"/>
      <c r="O69" s="15"/>
      <c r="P69" s="15"/>
      <c r="Q69" s="11"/>
    </row>
    <row r="70" spans="1:17" ht="60" x14ac:dyDescent="0.25">
      <c r="A70" s="7"/>
      <c r="B70" s="3"/>
      <c r="C70" s="10"/>
      <c r="D70" s="8"/>
      <c r="E70" s="8"/>
      <c r="F70" s="36" t="s">
        <v>161</v>
      </c>
      <c r="G70" s="28"/>
      <c r="H70" s="35">
        <v>371148</v>
      </c>
      <c r="I70" s="9"/>
      <c r="J70" s="1"/>
      <c r="K70" s="1"/>
      <c r="L70" s="1"/>
      <c r="M70" s="9">
        <f>SUM(L68)</f>
        <v>141420</v>
      </c>
      <c r="N70" s="45"/>
      <c r="O70" s="41"/>
      <c r="P70" s="41"/>
      <c r="Q70" s="9">
        <f>SUM(P68)</f>
        <v>141420</v>
      </c>
    </row>
    <row r="71" spans="1:17" ht="63" x14ac:dyDescent="0.25">
      <c r="A71" s="7">
        <v>11</v>
      </c>
      <c r="B71" s="3" t="s">
        <v>12</v>
      </c>
      <c r="C71" s="52">
        <v>372</v>
      </c>
      <c r="D71" s="53">
        <v>583</v>
      </c>
      <c r="E71" s="28">
        <v>12551.39</v>
      </c>
      <c r="F71" s="36" t="s">
        <v>117</v>
      </c>
      <c r="G71" s="35">
        <v>1210.9000000000001</v>
      </c>
      <c r="H71" s="35">
        <v>23067.09</v>
      </c>
      <c r="I71" s="9">
        <f>C71*149+E71*7.652</f>
        <v>151471.23628000001</v>
      </c>
      <c r="J71" s="54" t="s">
        <v>200</v>
      </c>
      <c r="K71" s="15">
        <v>900</v>
      </c>
      <c r="L71" s="55">
        <f>K71*30</f>
        <v>27000</v>
      </c>
      <c r="M71" s="11"/>
      <c r="N71" s="54" t="s">
        <v>200</v>
      </c>
      <c r="O71" s="15">
        <v>900</v>
      </c>
      <c r="P71" s="55">
        <f>O71*30</f>
        <v>27000</v>
      </c>
      <c r="Q71" s="41"/>
    </row>
    <row r="72" spans="1:17" ht="15.75" x14ac:dyDescent="0.25">
      <c r="A72" s="7"/>
      <c r="B72" s="3"/>
      <c r="C72" s="52"/>
      <c r="D72" s="53"/>
      <c r="E72" s="28"/>
      <c r="F72" s="36"/>
      <c r="G72" s="35"/>
      <c r="H72" s="35"/>
      <c r="I72" s="9"/>
      <c r="J72" s="21" t="s">
        <v>193</v>
      </c>
      <c r="K72" s="15">
        <v>1120</v>
      </c>
      <c r="L72" s="15">
        <f t="shared" ref="L72" si="17">K72*30</f>
        <v>33600</v>
      </c>
      <c r="M72" s="11"/>
      <c r="N72" s="54"/>
      <c r="O72" s="15"/>
      <c r="P72" s="55"/>
      <c r="Q72" s="41"/>
    </row>
    <row r="73" spans="1:17" ht="47.25" x14ac:dyDescent="0.25">
      <c r="A73" s="7"/>
      <c r="B73" s="3"/>
      <c r="C73" s="10"/>
      <c r="D73" s="8"/>
      <c r="E73" s="8"/>
      <c r="F73" s="32"/>
      <c r="G73" s="28"/>
      <c r="H73" s="28"/>
      <c r="I73" s="9"/>
      <c r="J73" s="21" t="s">
        <v>194</v>
      </c>
      <c r="K73" s="15">
        <v>950</v>
      </c>
      <c r="L73" s="15">
        <f t="shared" si="13"/>
        <v>28500</v>
      </c>
      <c r="M73" s="11"/>
      <c r="N73" s="21" t="s">
        <v>194</v>
      </c>
      <c r="O73" s="15">
        <v>950</v>
      </c>
      <c r="P73" s="15">
        <f t="shared" ref="P73" si="18">O73*30</f>
        <v>28500</v>
      </c>
      <c r="Q73" s="41"/>
    </row>
    <row r="74" spans="1:17" ht="83.25" customHeight="1" x14ac:dyDescent="0.25">
      <c r="A74" s="7"/>
      <c r="B74" s="3"/>
      <c r="C74" s="10"/>
      <c r="D74" s="8"/>
      <c r="E74" s="8"/>
      <c r="F74" s="32"/>
      <c r="G74" s="28"/>
      <c r="H74" s="28"/>
      <c r="I74" s="9"/>
      <c r="J74" s="21" t="s">
        <v>186</v>
      </c>
      <c r="K74" s="15">
        <f>470*5</f>
        <v>2350</v>
      </c>
      <c r="L74" s="15">
        <f t="shared" si="13"/>
        <v>70500</v>
      </c>
      <c r="M74" s="11"/>
      <c r="N74" s="21" t="s">
        <v>186</v>
      </c>
      <c r="O74" s="15">
        <f>470*5</f>
        <v>2350</v>
      </c>
      <c r="P74" s="15">
        <f t="shared" ref="P74:P75" si="19">O74*30</f>
        <v>70500</v>
      </c>
      <c r="Q74" s="41"/>
    </row>
    <row r="75" spans="1:17" ht="31.5" x14ac:dyDescent="0.25">
      <c r="A75" s="7"/>
      <c r="B75" s="3"/>
      <c r="C75" s="10"/>
      <c r="D75" s="8"/>
      <c r="E75" s="8"/>
      <c r="F75" s="32"/>
      <c r="G75" s="28"/>
      <c r="H75" s="28"/>
      <c r="I75" s="9"/>
      <c r="J75" s="50" t="s">
        <v>195</v>
      </c>
      <c r="K75" s="15">
        <v>650</v>
      </c>
      <c r="L75" s="15">
        <f t="shared" si="13"/>
        <v>19500</v>
      </c>
      <c r="M75" s="11"/>
      <c r="N75" s="50" t="s">
        <v>195</v>
      </c>
      <c r="O75" s="15">
        <v>650</v>
      </c>
      <c r="P75" s="15">
        <f t="shared" si="19"/>
        <v>19500</v>
      </c>
      <c r="Q75" s="41"/>
    </row>
    <row r="76" spans="1:17" ht="15.75" x14ac:dyDescent="0.25">
      <c r="A76" s="7"/>
      <c r="B76" s="3"/>
      <c r="C76" s="10"/>
      <c r="D76" s="8"/>
      <c r="E76" s="8"/>
      <c r="F76" s="32"/>
      <c r="G76" s="28"/>
      <c r="H76" s="28"/>
      <c r="I76" s="9"/>
      <c r="J76" s="1"/>
      <c r="K76" s="1"/>
      <c r="L76" s="15"/>
      <c r="M76" s="9">
        <f>SUM(L71:L75)</f>
        <v>179100</v>
      </c>
      <c r="N76" s="41"/>
      <c r="O76" s="41"/>
      <c r="P76" s="41"/>
      <c r="Q76" s="9">
        <f>SUM(P71:P75)</f>
        <v>145500</v>
      </c>
    </row>
    <row r="77" spans="1:17" ht="15.75" x14ac:dyDescent="0.25">
      <c r="A77" s="7">
        <v>12</v>
      </c>
      <c r="B77" s="3" t="s">
        <v>13</v>
      </c>
      <c r="C77" s="10">
        <v>115</v>
      </c>
      <c r="D77" s="8">
        <v>90</v>
      </c>
      <c r="E77" s="27">
        <v>6509.34</v>
      </c>
      <c r="F77" s="32"/>
      <c r="G77" s="28"/>
      <c r="H77" s="28"/>
      <c r="I77" s="9">
        <f>C77*149+E77*7.652</f>
        <v>66944.469680000009</v>
      </c>
      <c r="J77" s="21" t="s">
        <v>187</v>
      </c>
      <c r="K77" s="15">
        <v>900</v>
      </c>
      <c r="L77" s="15">
        <f t="shared" si="13"/>
        <v>27000</v>
      </c>
      <c r="M77" s="11"/>
      <c r="N77" s="21" t="s">
        <v>187</v>
      </c>
      <c r="O77" s="15">
        <v>900</v>
      </c>
      <c r="P77" s="15">
        <f t="shared" ref="P77:P88" si="20">O77*30</f>
        <v>27000</v>
      </c>
      <c r="Q77" s="41"/>
    </row>
    <row r="78" spans="1:17" ht="15.75" x14ac:dyDescent="0.25">
      <c r="A78" s="7"/>
      <c r="B78" s="3"/>
      <c r="C78" s="10"/>
      <c r="D78" s="8"/>
      <c r="E78" s="8"/>
      <c r="F78" s="32"/>
      <c r="G78" s="28"/>
      <c r="H78" s="28"/>
      <c r="I78" s="9"/>
      <c r="J78" s="21" t="s">
        <v>188</v>
      </c>
      <c r="K78" s="15">
        <v>900</v>
      </c>
      <c r="L78" s="15">
        <f t="shared" si="13"/>
        <v>27000</v>
      </c>
      <c r="M78" s="11"/>
      <c r="N78" s="21" t="s">
        <v>188</v>
      </c>
      <c r="O78" s="15">
        <v>900</v>
      </c>
      <c r="P78" s="15">
        <f t="shared" si="20"/>
        <v>27000</v>
      </c>
      <c r="Q78" s="41"/>
    </row>
    <row r="79" spans="1:17" ht="15.75" x14ac:dyDescent="0.25">
      <c r="A79" s="7"/>
      <c r="B79" s="3"/>
      <c r="C79" s="10"/>
      <c r="D79" s="8"/>
      <c r="E79" s="8"/>
      <c r="F79" s="32"/>
      <c r="G79" s="28"/>
      <c r="H79" s="28"/>
      <c r="I79" s="9"/>
      <c r="J79" s="21" t="s">
        <v>189</v>
      </c>
      <c r="K79" s="17">
        <v>1500</v>
      </c>
      <c r="L79" s="15">
        <f t="shared" si="13"/>
        <v>45000</v>
      </c>
      <c r="M79" s="11"/>
      <c r="N79" s="21" t="s">
        <v>189</v>
      </c>
      <c r="O79" s="17">
        <v>1500</v>
      </c>
      <c r="P79" s="15">
        <f t="shared" si="20"/>
        <v>45000</v>
      </c>
      <c r="Q79" s="41"/>
    </row>
    <row r="80" spans="1:17" ht="15.75" x14ac:dyDescent="0.25">
      <c r="A80" s="7"/>
      <c r="B80" s="3"/>
      <c r="C80" s="10"/>
      <c r="D80" s="8"/>
      <c r="E80" s="8"/>
      <c r="F80" s="32"/>
      <c r="G80" s="28"/>
      <c r="H80" s="28"/>
      <c r="I80" s="9"/>
      <c r="J80" s="1"/>
      <c r="K80" s="1"/>
      <c r="L80" s="1"/>
      <c r="M80" s="9">
        <f>SUM(L77:L79)</f>
        <v>99000</v>
      </c>
      <c r="N80" s="41"/>
      <c r="O80" s="41"/>
      <c r="P80" s="15"/>
      <c r="Q80" s="9">
        <f>SUM(P77:P79)</f>
        <v>99000</v>
      </c>
    </row>
    <row r="81" spans="1:17" ht="30" x14ac:dyDescent="0.25">
      <c r="A81" s="7">
        <v>13</v>
      </c>
      <c r="B81" s="3" t="s">
        <v>14</v>
      </c>
      <c r="C81" s="52">
        <v>432</v>
      </c>
      <c r="D81" s="53">
        <v>364</v>
      </c>
      <c r="E81" s="28">
        <v>7885.99</v>
      </c>
      <c r="F81" s="36" t="s">
        <v>124</v>
      </c>
      <c r="G81" s="28">
        <v>1798</v>
      </c>
      <c r="H81" s="28">
        <v>33638.17</v>
      </c>
      <c r="I81" s="9">
        <f>C81*149+E81*7.652</f>
        <v>124711.59547999999</v>
      </c>
      <c r="J81" s="20" t="s">
        <v>73</v>
      </c>
      <c r="K81" s="18">
        <f>350*5</f>
        <v>1750</v>
      </c>
      <c r="L81" s="15">
        <f t="shared" si="13"/>
        <v>52500</v>
      </c>
      <c r="M81" s="11"/>
      <c r="N81" s="20" t="s">
        <v>73</v>
      </c>
      <c r="O81" s="18">
        <f>350*5</f>
        <v>1750</v>
      </c>
      <c r="P81" s="15">
        <f t="shared" si="20"/>
        <v>52500</v>
      </c>
      <c r="Q81" s="41"/>
    </row>
    <row r="82" spans="1:17" ht="15.75" x14ac:dyDescent="0.25">
      <c r="A82" s="7"/>
      <c r="B82" s="3"/>
      <c r="C82" s="10"/>
      <c r="D82" s="8"/>
      <c r="E82" s="8"/>
      <c r="F82" s="32"/>
      <c r="G82" s="28"/>
      <c r="H82" s="28"/>
      <c r="I82" s="9"/>
      <c r="J82" s="20" t="s">
        <v>74</v>
      </c>
      <c r="K82" s="18">
        <f>100*5</f>
        <v>500</v>
      </c>
      <c r="L82" s="15">
        <f t="shared" si="13"/>
        <v>15000</v>
      </c>
      <c r="M82" s="11"/>
      <c r="N82" s="20" t="s">
        <v>74</v>
      </c>
      <c r="O82" s="18">
        <f>100*5</f>
        <v>500</v>
      </c>
      <c r="P82" s="15">
        <f t="shared" si="20"/>
        <v>15000</v>
      </c>
      <c r="Q82" s="41"/>
    </row>
    <row r="83" spans="1:17" ht="15.75" x14ac:dyDescent="0.25">
      <c r="A83" s="7"/>
      <c r="B83" s="3"/>
      <c r="C83" s="10"/>
      <c r="D83" s="8"/>
      <c r="E83" s="8"/>
      <c r="F83" s="32"/>
      <c r="G83" s="28"/>
      <c r="H83" s="28"/>
      <c r="I83" s="9"/>
      <c r="J83" s="21" t="s">
        <v>75</v>
      </c>
      <c r="K83" s="15">
        <f>200*5</f>
        <v>1000</v>
      </c>
      <c r="L83" s="15">
        <f t="shared" si="13"/>
        <v>30000</v>
      </c>
      <c r="M83" s="11"/>
      <c r="N83" s="21" t="s">
        <v>75</v>
      </c>
      <c r="O83" s="15">
        <f>200*5</f>
        <v>1000</v>
      </c>
      <c r="P83" s="15">
        <f t="shared" si="20"/>
        <v>30000</v>
      </c>
      <c r="Q83" s="41"/>
    </row>
    <row r="84" spans="1:17" ht="15.75" x14ac:dyDescent="0.25">
      <c r="A84" s="7"/>
      <c r="B84" s="3"/>
      <c r="C84" s="10"/>
      <c r="D84" s="8"/>
      <c r="E84" s="8"/>
      <c r="F84" s="32"/>
      <c r="G84" s="28"/>
      <c r="H84" s="28"/>
      <c r="I84" s="9"/>
      <c r="J84" s="1"/>
      <c r="K84" s="1"/>
      <c r="L84" s="15"/>
      <c r="M84" s="9">
        <f>SUM(L81:L83)</f>
        <v>97500</v>
      </c>
      <c r="N84" s="41"/>
      <c r="O84" s="41"/>
      <c r="P84" s="15"/>
      <c r="Q84" s="9">
        <f>SUM(P81:P83)</f>
        <v>97500</v>
      </c>
    </row>
    <row r="85" spans="1:17" ht="15.75" x14ac:dyDescent="0.25">
      <c r="A85" s="7">
        <v>14</v>
      </c>
      <c r="B85" s="3" t="s">
        <v>15</v>
      </c>
      <c r="C85" s="10">
        <v>23</v>
      </c>
      <c r="D85" s="8">
        <v>47</v>
      </c>
      <c r="E85" s="27">
        <v>2814.13</v>
      </c>
      <c r="F85" s="32"/>
      <c r="G85" s="28"/>
      <c r="H85" s="28"/>
      <c r="I85" s="9">
        <f>C85*149+E85*7.652</f>
        <v>24960.722760000001</v>
      </c>
      <c r="J85" s="21" t="s">
        <v>72</v>
      </c>
      <c r="K85" s="15">
        <v>2500</v>
      </c>
      <c r="L85" s="15">
        <f t="shared" si="13"/>
        <v>75000</v>
      </c>
      <c r="M85" s="11"/>
      <c r="N85" s="21" t="s">
        <v>72</v>
      </c>
      <c r="O85" s="15">
        <v>2500</v>
      </c>
      <c r="P85" s="15">
        <f t="shared" si="20"/>
        <v>75000</v>
      </c>
      <c r="Q85" s="41"/>
    </row>
    <row r="86" spans="1:17" ht="15.75" x14ac:dyDescent="0.25">
      <c r="A86" s="7"/>
      <c r="B86" s="3"/>
      <c r="C86" s="10"/>
      <c r="D86" s="8"/>
      <c r="E86" s="8"/>
      <c r="F86" s="32"/>
      <c r="G86" s="28"/>
      <c r="H86" s="28"/>
      <c r="I86" s="9"/>
      <c r="J86" s="1"/>
      <c r="K86" s="1"/>
      <c r="L86" s="15"/>
      <c r="M86" s="9">
        <f>SUM(L85)</f>
        <v>75000</v>
      </c>
      <c r="N86" s="41"/>
      <c r="O86" s="41"/>
      <c r="P86" s="15"/>
      <c r="Q86" s="9">
        <f>SUM(P85)</f>
        <v>75000</v>
      </c>
    </row>
    <row r="87" spans="1:17" ht="30" x14ac:dyDescent="0.25">
      <c r="A87" s="7">
        <v>15</v>
      </c>
      <c r="B87" s="3" t="s">
        <v>16</v>
      </c>
      <c r="C87" s="52">
        <v>221</v>
      </c>
      <c r="D87" s="53">
        <v>437</v>
      </c>
      <c r="E87" s="28">
        <v>9166.84</v>
      </c>
      <c r="F87" s="33" t="s">
        <v>135</v>
      </c>
      <c r="G87" s="28">
        <v>26.56</v>
      </c>
      <c r="H87" s="28">
        <f t="shared" ref="H87:H92" si="21">G87*18.14</f>
        <v>481.79840000000002</v>
      </c>
      <c r="I87" s="9">
        <f>C87*149+E87*7.652</f>
        <v>103073.65968</v>
      </c>
      <c r="J87" s="21" t="s">
        <v>76</v>
      </c>
      <c r="K87" s="15">
        <f>200*5</f>
        <v>1000</v>
      </c>
      <c r="L87" s="15">
        <f t="shared" si="13"/>
        <v>30000</v>
      </c>
      <c r="M87" s="11"/>
      <c r="N87" s="21" t="s">
        <v>76</v>
      </c>
      <c r="O87" s="15">
        <f>200*5</f>
        <v>1000</v>
      </c>
      <c r="P87" s="15">
        <f t="shared" si="20"/>
        <v>30000</v>
      </c>
      <c r="Q87" s="41"/>
    </row>
    <row r="88" spans="1:17" ht="30" x14ac:dyDescent="0.25">
      <c r="A88" s="7"/>
      <c r="B88" s="3"/>
      <c r="C88" s="10"/>
      <c r="D88" s="8"/>
      <c r="E88" s="8"/>
      <c r="F88" s="33" t="s">
        <v>136</v>
      </c>
      <c r="G88" s="28">
        <v>141.65</v>
      </c>
      <c r="H88" s="28">
        <f t="shared" si="21"/>
        <v>2569.5310000000004</v>
      </c>
      <c r="I88" s="9"/>
      <c r="J88" s="21" t="s">
        <v>77</v>
      </c>
      <c r="K88" s="15">
        <f>70*5</f>
        <v>350</v>
      </c>
      <c r="L88" s="15">
        <f t="shared" si="13"/>
        <v>10500</v>
      </c>
      <c r="M88" s="11"/>
      <c r="N88" s="21" t="s">
        <v>77</v>
      </c>
      <c r="O88" s="15">
        <f>70*5</f>
        <v>350</v>
      </c>
      <c r="P88" s="15">
        <f t="shared" si="20"/>
        <v>10500</v>
      </c>
      <c r="Q88" s="41"/>
    </row>
    <row r="89" spans="1:17" ht="30" x14ac:dyDescent="0.25">
      <c r="A89" s="7"/>
      <c r="B89" s="3"/>
      <c r="C89" s="10"/>
      <c r="D89" s="8"/>
      <c r="E89" s="8"/>
      <c r="F89" s="33" t="s">
        <v>137</v>
      </c>
      <c r="G89" s="28">
        <v>7.91</v>
      </c>
      <c r="H89" s="28">
        <f t="shared" si="21"/>
        <v>143.48740000000001</v>
      </c>
      <c r="I89" s="9"/>
      <c r="J89" s="1"/>
      <c r="K89" s="1"/>
      <c r="L89" s="1"/>
      <c r="M89" s="9">
        <f>SUM(L87:L88)</f>
        <v>40500</v>
      </c>
      <c r="N89" s="41"/>
      <c r="O89" s="41"/>
      <c r="P89" s="41"/>
      <c r="Q89" s="9">
        <f>SUM(P87:P88)</f>
        <v>40500</v>
      </c>
    </row>
    <row r="90" spans="1:17" ht="30" x14ac:dyDescent="0.25">
      <c r="A90" s="7"/>
      <c r="B90" s="3"/>
      <c r="C90" s="10"/>
      <c r="D90" s="8"/>
      <c r="E90" s="8"/>
      <c r="F90" s="33" t="s">
        <v>138</v>
      </c>
      <c r="G90" s="28">
        <v>4.26</v>
      </c>
      <c r="H90" s="28">
        <f t="shared" si="21"/>
        <v>77.276399999999995</v>
      </c>
      <c r="I90" s="9"/>
      <c r="J90" s="1"/>
      <c r="K90" s="1"/>
      <c r="L90" s="1"/>
      <c r="M90" s="9"/>
      <c r="N90" s="41"/>
      <c r="O90" s="41"/>
      <c r="P90" s="41"/>
      <c r="Q90" s="41"/>
    </row>
    <row r="91" spans="1:17" ht="30" x14ac:dyDescent="0.25">
      <c r="A91" s="7"/>
      <c r="B91" s="3"/>
      <c r="C91" s="10"/>
      <c r="D91" s="8"/>
      <c r="E91" s="8"/>
      <c r="F91" s="33" t="s">
        <v>133</v>
      </c>
      <c r="G91" s="28">
        <v>6.6</v>
      </c>
      <c r="H91" s="28">
        <f t="shared" si="21"/>
        <v>119.724</v>
      </c>
      <c r="I91" s="9"/>
      <c r="J91" s="1"/>
      <c r="K91" s="1"/>
      <c r="L91" s="1"/>
      <c r="M91" s="9"/>
      <c r="N91" s="41"/>
      <c r="O91" s="41"/>
      <c r="P91" s="41"/>
      <c r="Q91" s="41"/>
    </row>
    <row r="92" spans="1:17" ht="30" x14ac:dyDescent="0.25">
      <c r="A92" s="7"/>
      <c r="B92" s="3"/>
      <c r="C92" s="10"/>
      <c r="D92" s="8"/>
      <c r="E92" s="8"/>
      <c r="F92" s="33" t="s">
        <v>139</v>
      </c>
      <c r="G92" s="28">
        <v>12.93</v>
      </c>
      <c r="H92" s="28">
        <f t="shared" si="21"/>
        <v>234.55019999999999</v>
      </c>
      <c r="I92" s="9"/>
      <c r="J92" s="1"/>
      <c r="K92" s="1"/>
      <c r="L92" s="1"/>
      <c r="M92" s="9"/>
      <c r="N92" s="41"/>
      <c r="O92" s="41"/>
      <c r="P92" s="41"/>
      <c r="Q92" s="41"/>
    </row>
    <row r="93" spans="1:17" ht="30" x14ac:dyDescent="0.25">
      <c r="A93" s="7"/>
      <c r="B93" s="3"/>
      <c r="C93" s="10"/>
      <c r="D93" s="8"/>
      <c r="E93" s="8"/>
      <c r="F93" s="36" t="s">
        <v>118</v>
      </c>
      <c r="G93" s="35">
        <v>1319</v>
      </c>
      <c r="H93" s="35">
        <v>23253.23</v>
      </c>
      <c r="I93" s="9"/>
      <c r="J93" s="1"/>
      <c r="K93" s="1"/>
      <c r="L93" s="1"/>
      <c r="M93" s="9"/>
      <c r="N93" s="41"/>
      <c r="O93" s="41"/>
      <c r="P93" s="41"/>
      <c r="Q93" s="41"/>
    </row>
    <row r="94" spans="1:17" x14ac:dyDescent="0.25">
      <c r="A94" s="7"/>
      <c r="B94" s="3"/>
      <c r="C94" s="10"/>
      <c r="D94" s="8"/>
      <c r="E94" s="8"/>
      <c r="F94" s="32"/>
      <c r="G94" s="28"/>
      <c r="H94" s="28"/>
      <c r="I94" s="9"/>
      <c r="J94" s="1"/>
      <c r="K94" s="1"/>
      <c r="L94" s="1"/>
      <c r="M94" s="9"/>
      <c r="N94" s="41"/>
      <c r="O94" s="41"/>
      <c r="P94" s="41"/>
      <c r="Q94" s="41"/>
    </row>
    <row r="95" spans="1:17" ht="31.5" x14ac:dyDescent="0.25">
      <c r="A95" s="7">
        <v>16</v>
      </c>
      <c r="B95" s="3" t="s">
        <v>17</v>
      </c>
      <c r="C95" s="52">
        <v>973</v>
      </c>
      <c r="D95" s="53">
        <v>1233</v>
      </c>
      <c r="E95" s="28">
        <v>17060.52</v>
      </c>
      <c r="F95" s="36" t="s">
        <v>119</v>
      </c>
      <c r="G95" s="34">
        <v>1164</v>
      </c>
      <c r="H95" s="34">
        <v>24173.5</v>
      </c>
      <c r="I95" s="9">
        <f>C95*149+E95*7.652</f>
        <v>275524.09904</v>
      </c>
      <c r="J95" s="21" t="s">
        <v>78</v>
      </c>
      <c r="K95" s="15">
        <v>1188</v>
      </c>
      <c r="L95" s="15">
        <f t="shared" ref="L95:L106" si="22">K95*30</f>
        <v>35640</v>
      </c>
      <c r="M95" s="11"/>
      <c r="N95" s="21" t="s">
        <v>78</v>
      </c>
      <c r="O95" s="15">
        <v>1188</v>
      </c>
      <c r="P95" s="15">
        <f t="shared" ref="P95:P98" si="23">O95*30</f>
        <v>35640</v>
      </c>
      <c r="Q95" s="41"/>
    </row>
    <row r="96" spans="1:17" ht="66" customHeight="1" x14ac:dyDescent="0.25">
      <c r="A96" s="7"/>
      <c r="B96" s="3"/>
      <c r="C96" s="10"/>
      <c r="D96" s="8"/>
      <c r="E96" s="8"/>
      <c r="F96" s="36" t="s">
        <v>160</v>
      </c>
      <c r="G96" s="28"/>
      <c r="H96" s="28"/>
      <c r="I96" s="9"/>
      <c r="J96" s="21" t="s">
        <v>173</v>
      </c>
      <c r="K96" s="18">
        <v>2600</v>
      </c>
      <c r="L96" s="15">
        <f t="shared" si="22"/>
        <v>78000</v>
      </c>
      <c r="M96" s="11"/>
      <c r="N96" s="21" t="s">
        <v>173</v>
      </c>
      <c r="O96" s="18">
        <v>2600</v>
      </c>
      <c r="P96" s="15">
        <f t="shared" si="23"/>
        <v>78000</v>
      </c>
      <c r="Q96" s="41"/>
    </row>
    <row r="97" spans="1:17" ht="15.75" x14ac:dyDescent="0.25">
      <c r="A97" s="7"/>
      <c r="B97" s="3"/>
      <c r="C97" s="10"/>
      <c r="D97" s="8"/>
      <c r="E97" s="8"/>
      <c r="F97" s="32"/>
      <c r="G97" s="28"/>
      <c r="H97" s="28"/>
      <c r="I97" s="9"/>
      <c r="J97" s="20" t="s">
        <v>174</v>
      </c>
      <c r="K97" s="18">
        <v>750</v>
      </c>
      <c r="L97" s="15">
        <f t="shared" si="22"/>
        <v>22500</v>
      </c>
      <c r="M97" s="11"/>
      <c r="N97" s="20" t="s">
        <v>174</v>
      </c>
      <c r="O97" s="18">
        <v>750</v>
      </c>
      <c r="P97" s="15">
        <f t="shared" si="23"/>
        <v>22500</v>
      </c>
      <c r="Q97" s="41"/>
    </row>
    <row r="98" spans="1:17" ht="15.75" x14ac:dyDescent="0.25">
      <c r="A98" s="7"/>
      <c r="B98" s="3"/>
      <c r="C98" s="10"/>
      <c r="D98" s="8"/>
      <c r="E98" s="8"/>
      <c r="F98" s="32"/>
      <c r="G98" s="28"/>
      <c r="H98" s="28"/>
      <c r="I98" s="9"/>
      <c r="J98" s="20" t="s">
        <v>175</v>
      </c>
      <c r="K98" s="18">
        <v>1800</v>
      </c>
      <c r="L98" s="15">
        <f t="shared" si="22"/>
        <v>54000</v>
      </c>
      <c r="M98" s="11"/>
      <c r="N98" s="20" t="s">
        <v>191</v>
      </c>
      <c r="O98" s="18">
        <v>1800</v>
      </c>
      <c r="P98" s="15">
        <f t="shared" si="23"/>
        <v>54000</v>
      </c>
      <c r="Q98" s="41"/>
    </row>
    <row r="99" spans="1:17" ht="15.75" x14ac:dyDescent="0.25">
      <c r="A99" s="7"/>
      <c r="B99" s="3"/>
      <c r="C99" s="10"/>
      <c r="D99" s="8"/>
      <c r="E99" s="8"/>
      <c r="F99" s="32"/>
      <c r="G99" s="28"/>
      <c r="H99" s="28"/>
      <c r="I99" s="9"/>
      <c r="J99" s="20" t="s">
        <v>176</v>
      </c>
      <c r="K99" s="18">
        <v>3000</v>
      </c>
      <c r="L99" s="15">
        <f t="shared" si="22"/>
        <v>90000</v>
      </c>
      <c r="M99" s="11"/>
      <c r="N99" s="20"/>
      <c r="O99" s="18"/>
      <c r="P99" s="15"/>
      <c r="Q99" s="41"/>
    </row>
    <row r="100" spans="1:17" ht="15.75" x14ac:dyDescent="0.25">
      <c r="A100" s="7"/>
      <c r="B100" s="3"/>
      <c r="C100" s="10"/>
      <c r="D100" s="8"/>
      <c r="E100" s="8"/>
      <c r="F100" s="32"/>
      <c r="G100" s="35"/>
      <c r="H100" s="35"/>
      <c r="I100" s="9"/>
      <c r="J100" s="1"/>
      <c r="K100" s="1"/>
      <c r="L100" s="15"/>
      <c r="M100" s="9">
        <f>SUM(L95:L99)</f>
        <v>280140</v>
      </c>
      <c r="N100" s="41"/>
      <c r="O100" s="41"/>
      <c r="P100" s="41"/>
      <c r="Q100" s="9">
        <f>SUM(P95:P99)</f>
        <v>190140</v>
      </c>
    </row>
    <row r="101" spans="1:17" ht="15.75" x14ac:dyDescent="0.25">
      <c r="A101" s="7">
        <v>17</v>
      </c>
      <c r="B101" s="3" t="s">
        <v>18</v>
      </c>
      <c r="C101" s="10">
        <v>404</v>
      </c>
      <c r="D101" s="8">
        <v>616</v>
      </c>
      <c r="E101" s="27">
        <v>11476.23</v>
      </c>
      <c r="F101" s="32"/>
      <c r="G101" s="28">
        <v>92.43</v>
      </c>
      <c r="H101" s="28"/>
      <c r="I101" s="9">
        <f>C101*149+E101*7.652</f>
        <v>148012.11196000001</v>
      </c>
      <c r="J101" s="20" t="s">
        <v>79</v>
      </c>
      <c r="K101" s="18">
        <f>300*5</f>
        <v>1500</v>
      </c>
      <c r="L101" s="15">
        <f t="shared" si="22"/>
        <v>45000</v>
      </c>
      <c r="M101" s="11"/>
      <c r="N101" s="20" t="s">
        <v>79</v>
      </c>
      <c r="O101" s="18">
        <f>300*5</f>
        <v>1500</v>
      </c>
      <c r="P101" s="15">
        <f t="shared" ref="P101:P105" si="24">O101*30</f>
        <v>45000</v>
      </c>
      <c r="Q101" s="41"/>
    </row>
    <row r="102" spans="1:17" ht="15.75" x14ac:dyDescent="0.25">
      <c r="A102" s="7"/>
      <c r="B102" s="3"/>
      <c r="C102" s="10"/>
      <c r="D102" s="8"/>
      <c r="E102" s="8"/>
      <c r="F102" s="32"/>
      <c r="G102" s="28"/>
      <c r="H102" s="28"/>
      <c r="I102" s="9"/>
      <c r="J102" s="20" t="s">
        <v>80</v>
      </c>
      <c r="K102" s="18">
        <f>200*5</f>
        <v>1000</v>
      </c>
      <c r="L102" s="15">
        <f t="shared" si="22"/>
        <v>30000</v>
      </c>
      <c r="M102" s="11"/>
      <c r="N102" s="20" t="s">
        <v>80</v>
      </c>
      <c r="O102" s="18">
        <f>200*5</f>
        <v>1000</v>
      </c>
      <c r="P102" s="15">
        <f t="shared" si="24"/>
        <v>30000</v>
      </c>
      <c r="Q102" s="41"/>
    </row>
    <row r="103" spans="1:17" ht="15.75" x14ac:dyDescent="0.25">
      <c r="A103" s="7"/>
      <c r="B103" s="3"/>
      <c r="C103" s="10"/>
      <c r="D103" s="8"/>
      <c r="E103" s="8"/>
      <c r="F103" s="32"/>
      <c r="G103" s="28"/>
      <c r="H103" s="28"/>
      <c r="I103" s="9"/>
      <c r="J103" s="1"/>
      <c r="K103" s="1"/>
      <c r="L103" s="15"/>
      <c r="M103" s="9">
        <f>SUM(L101:L102)</f>
        <v>75000</v>
      </c>
      <c r="N103" s="41"/>
      <c r="O103" s="41"/>
      <c r="P103" s="15"/>
      <c r="Q103" s="9">
        <f>SUM(P101:P102)</f>
        <v>75000</v>
      </c>
    </row>
    <row r="104" spans="1:17" ht="30" x14ac:dyDescent="0.25">
      <c r="A104" s="7">
        <v>18</v>
      </c>
      <c r="B104" s="3" t="s">
        <v>19</v>
      </c>
      <c r="C104" s="52">
        <v>630</v>
      </c>
      <c r="D104" s="53">
        <v>594</v>
      </c>
      <c r="E104" s="28">
        <v>9616.93</v>
      </c>
      <c r="F104" s="33" t="s">
        <v>140</v>
      </c>
      <c r="G104" s="28">
        <v>124.37</v>
      </c>
      <c r="H104" s="28">
        <f>G104*18.14</f>
        <v>2256.0718000000002</v>
      </c>
      <c r="I104" s="9">
        <f>C104*149+E104*7.652</f>
        <v>167458.74836</v>
      </c>
      <c r="J104" s="21" t="s">
        <v>81</v>
      </c>
      <c r="K104" s="15">
        <v>2000</v>
      </c>
      <c r="L104" s="15">
        <f t="shared" si="22"/>
        <v>60000</v>
      </c>
      <c r="M104" s="11"/>
      <c r="N104" s="21"/>
      <c r="O104" s="15"/>
      <c r="P104" s="15"/>
      <c r="Q104" s="41"/>
    </row>
    <row r="105" spans="1:17" ht="30" x14ac:dyDescent="0.25">
      <c r="A105" s="7"/>
      <c r="B105" s="3"/>
      <c r="C105" s="10"/>
      <c r="D105" s="8"/>
      <c r="E105" s="8"/>
      <c r="F105" s="33" t="s">
        <v>141</v>
      </c>
      <c r="G105" s="28">
        <v>52.16</v>
      </c>
      <c r="H105" s="28">
        <f t="shared" ref="H105:H107" si="25">G105*18.14</f>
        <v>946.18239999999992</v>
      </c>
      <c r="I105" s="9"/>
      <c r="J105" s="21" t="s">
        <v>46</v>
      </c>
      <c r="K105" s="15">
        <f>1000*6</f>
        <v>6000</v>
      </c>
      <c r="L105" s="15">
        <f t="shared" si="22"/>
        <v>180000</v>
      </c>
      <c r="M105" s="11"/>
      <c r="N105" s="21" t="s">
        <v>46</v>
      </c>
      <c r="O105" s="15">
        <f>1000*6</f>
        <v>6000</v>
      </c>
      <c r="P105" s="15">
        <f t="shared" si="24"/>
        <v>180000</v>
      </c>
      <c r="Q105" s="41"/>
    </row>
    <row r="106" spans="1:17" ht="30" x14ac:dyDescent="0.25">
      <c r="A106" s="7"/>
      <c r="B106" s="3"/>
      <c r="C106" s="10"/>
      <c r="D106" s="8"/>
      <c r="E106" s="8"/>
      <c r="F106" s="33" t="s">
        <v>142</v>
      </c>
      <c r="G106" s="28">
        <v>39.14</v>
      </c>
      <c r="H106" s="28">
        <f t="shared" si="25"/>
        <v>709.99959999999999</v>
      </c>
      <c r="I106" s="9"/>
      <c r="J106" s="21" t="s">
        <v>82</v>
      </c>
      <c r="K106" s="15">
        <f>200*5</f>
        <v>1000</v>
      </c>
      <c r="L106" s="15">
        <f t="shared" si="22"/>
        <v>30000</v>
      </c>
      <c r="M106" s="11"/>
      <c r="N106" s="21"/>
      <c r="O106" s="15"/>
      <c r="P106" s="15"/>
      <c r="Q106" s="41"/>
    </row>
    <row r="107" spans="1:17" ht="30" x14ac:dyDescent="0.25">
      <c r="A107" s="7"/>
      <c r="B107" s="3"/>
      <c r="C107" s="10"/>
      <c r="D107" s="8"/>
      <c r="E107" s="8"/>
      <c r="F107" s="33" t="s">
        <v>137</v>
      </c>
      <c r="G107" s="28">
        <v>14.5</v>
      </c>
      <c r="H107" s="28">
        <f t="shared" si="25"/>
        <v>263.03000000000003</v>
      </c>
      <c r="I107" s="9"/>
      <c r="J107" s="1"/>
      <c r="K107" s="1"/>
      <c r="L107" s="1"/>
      <c r="M107" s="9">
        <f>SUM(L104:L106)</f>
        <v>270000</v>
      </c>
      <c r="N107" s="41"/>
      <c r="O107" s="41"/>
      <c r="P107" s="41"/>
      <c r="Q107" s="44">
        <f>P105</f>
        <v>180000</v>
      </c>
    </row>
    <row r="108" spans="1:17" ht="30" x14ac:dyDescent="0.25">
      <c r="A108" s="7"/>
      <c r="B108" s="3"/>
      <c r="C108" s="10"/>
      <c r="D108" s="8"/>
      <c r="E108" s="8"/>
      <c r="F108" s="36" t="s">
        <v>120</v>
      </c>
      <c r="G108" s="35">
        <v>1106.8800000000001</v>
      </c>
      <c r="H108" s="35">
        <v>21867.439999999999</v>
      </c>
      <c r="I108" s="9"/>
      <c r="J108" s="1"/>
      <c r="K108" s="1"/>
      <c r="L108" s="1"/>
      <c r="M108" s="9"/>
      <c r="N108" s="41"/>
      <c r="O108" s="41"/>
      <c r="P108" s="41"/>
      <c r="Q108" s="41"/>
    </row>
    <row r="109" spans="1:17" x14ac:dyDescent="0.25">
      <c r="A109" s="7"/>
      <c r="B109" s="3"/>
      <c r="C109" s="10"/>
      <c r="D109" s="8"/>
      <c r="E109" s="8"/>
      <c r="F109" s="32"/>
      <c r="G109" s="28"/>
      <c r="H109" s="28"/>
      <c r="I109" s="9"/>
      <c r="J109" s="1"/>
      <c r="K109" s="1"/>
      <c r="L109" s="1"/>
      <c r="M109" s="9"/>
      <c r="N109" s="41"/>
      <c r="O109" s="41"/>
      <c r="P109" s="41"/>
      <c r="Q109" s="41"/>
    </row>
    <row r="110" spans="1:17" ht="15.75" x14ac:dyDescent="0.25">
      <c r="A110" s="7">
        <v>19</v>
      </c>
      <c r="B110" s="3" t="s">
        <v>26</v>
      </c>
      <c r="C110" s="10">
        <v>61</v>
      </c>
      <c r="D110" s="8">
        <v>131</v>
      </c>
      <c r="E110" s="27">
        <v>6355.4</v>
      </c>
      <c r="F110" s="32"/>
      <c r="G110" s="28"/>
      <c r="H110" s="28"/>
      <c r="I110" s="9">
        <f>C110*149+E110*7.652</f>
        <v>57720.520799999998</v>
      </c>
      <c r="J110" s="20" t="s">
        <v>54</v>
      </c>
      <c r="K110" s="18">
        <v>300</v>
      </c>
      <c r="L110" s="15">
        <f t="shared" ref="L110:L132" si="26">K110*30</f>
        <v>9000</v>
      </c>
      <c r="M110" s="11"/>
      <c r="N110" s="20" t="s">
        <v>54</v>
      </c>
      <c r="O110" s="18">
        <v>300</v>
      </c>
      <c r="P110" s="15">
        <f t="shared" ref="P110:P111" si="27">O110*30</f>
        <v>9000</v>
      </c>
      <c r="Q110" s="41"/>
    </row>
    <row r="111" spans="1:17" ht="15.75" x14ac:dyDescent="0.25">
      <c r="A111" s="7"/>
      <c r="B111" s="24"/>
      <c r="C111" s="10"/>
      <c r="D111" s="8"/>
      <c r="E111" s="8"/>
      <c r="F111" s="32"/>
      <c r="G111" s="28"/>
      <c r="H111" s="28"/>
      <c r="I111" s="9"/>
      <c r="J111" s="20" t="s">
        <v>61</v>
      </c>
      <c r="K111" s="18">
        <v>200</v>
      </c>
      <c r="L111" s="15">
        <f t="shared" si="26"/>
        <v>6000</v>
      </c>
      <c r="M111" s="11"/>
      <c r="N111" s="20" t="s">
        <v>61</v>
      </c>
      <c r="O111" s="18">
        <v>200</v>
      </c>
      <c r="P111" s="15">
        <f t="shared" si="27"/>
        <v>6000</v>
      </c>
      <c r="Q111" s="41"/>
    </row>
    <row r="112" spans="1:17" ht="15.75" x14ac:dyDescent="0.25">
      <c r="A112" s="7"/>
      <c r="C112" s="10"/>
      <c r="D112" s="8"/>
      <c r="E112" s="8"/>
      <c r="F112" s="32"/>
      <c r="G112" s="28"/>
      <c r="H112" s="28"/>
      <c r="I112" s="9"/>
      <c r="J112" s="1"/>
      <c r="K112" s="1"/>
      <c r="L112" s="15"/>
      <c r="M112" s="9">
        <f>SUM(L110:L111)</f>
        <v>15000</v>
      </c>
      <c r="N112" s="41"/>
      <c r="O112" s="41"/>
      <c r="P112" s="41"/>
      <c r="Q112" s="9">
        <f>SUM(P110:P111)</f>
        <v>15000</v>
      </c>
    </row>
    <row r="113" spans="1:17" ht="30" x14ac:dyDescent="0.25">
      <c r="A113" s="7">
        <v>20</v>
      </c>
      <c r="B113" s="26" t="s">
        <v>28</v>
      </c>
      <c r="C113" s="52">
        <v>187</v>
      </c>
      <c r="D113" s="53">
        <v>375</v>
      </c>
      <c r="E113" s="28">
        <v>7286.21</v>
      </c>
      <c r="F113" s="33" t="s">
        <v>143</v>
      </c>
      <c r="G113" s="28">
        <v>7.97</v>
      </c>
      <c r="H113" s="28">
        <f>G113*18.14</f>
        <v>144.57579999999999</v>
      </c>
      <c r="I113" s="9">
        <f>C113*149+E113*7.652</f>
        <v>83617.07892</v>
      </c>
      <c r="J113" s="20" t="s">
        <v>83</v>
      </c>
      <c r="K113" s="18">
        <v>500</v>
      </c>
      <c r="L113" s="15">
        <f t="shared" si="26"/>
        <v>15000</v>
      </c>
      <c r="M113" s="11"/>
      <c r="N113" s="20" t="s">
        <v>83</v>
      </c>
      <c r="O113" s="18">
        <v>500</v>
      </c>
      <c r="P113" s="15">
        <f t="shared" ref="P113" si="28">O113*30</f>
        <v>15000</v>
      </c>
      <c r="Q113" s="41"/>
    </row>
    <row r="114" spans="1:17" ht="45" x14ac:dyDescent="0.25">
      <c r="A114" s="7"/>
      <c r="B114" s="3"/>
      <c r="C114" s="10"/>
      <c r="D114" s="8"/>
      <c r="E114" s="8"/>
      <c r="F114" s="36" t="s">
        <v>121</v>
      </c>
      <c r="G114" s="35">
        <v>2651.5</v>
      </c>
      <c r="H114" s="35">
        <v>41100.629999999997</v>
      </c>
      <c r="I114" s="9"/>
      <c r="J114" s="20" t="s">
        <v>84</v>
      </c>
      <c r="K114" s="18">
        <v>1500</v>
      </c>
      <c r="L114" s="15">
        <f t="shared" si="26"/>
        <v>45000</v>
      </c>
      <c r="M114" s="11"/>
      <c r="N114" s="20"/>
      <c r="O114" s="18"/>
      <c r="P114" s="15"/>
      <c r="Q114" s="41"/>
    </row>
    <row r="115" spans="1:17" ht="15.75" x14ac:dyDescent="0.25">
      <c r="A115" s="7"/>
      <c r="B115" s="3"/>
      <c r="C115" s="10"/>
      <c r="D115" s="8"/>
      <c r="E115" s="8"/>
      <c r="F115" s="32"/>
      <c r="G115" s="28"/>
      <c r="H115" s="28"/>
      <c r="I115" s="9"/>
      <c r="J115" s="20" t="s">
        <v>85</v>
      </c>
      <c r="K115" s="18">
        <v>2500</v>
      </c>
      <c r="L115" s="15">
        <f t="shared" si="26"/>
        <v>75000</v>
      </c>
      <c r="M115" s="11"/>
      <c r="N115" s="20" t="s">
        <v>85</v>
      </c>
      <c r="O115" s="18">
        <v>2500</v>
      </c>
      <c r="P115" s="15">
        <f t="shared" ref="P115" si="29">O115*30</f>
        <v>75000</v>
      </c>
      <c r="Q115" s="41"/>
    </row>
    <row r="116" spans="1:17" ht="15.75" x14ac:dyDescent="0.25">
      <c r="A116" s="7"/>
      <c r="B116" s="3"/>
      <c r="C116" s="10"/>
      <c r="D116" s="8"/>
      <c r="E116" s="8"/>
      <c r="F116" s="32"/>
      <c r="G116" s="28"/>
      <c r="H116" s="28"/>
      <c r="I116" s="9"/>
      <c r="J116" s="1"/>
      <c r="K116" s="1"/>
      <c r="L116" s="15"/>
      <c r="M116" s="9">
        <f>SUM(L113:L115)</f>
        <v>135000</v>
      </c>
      <c r="N116" s="41"/>
      <c r="O116" s="41"/>
      <c r="P116" s="41"/>
      <c r="Q116" s="44">
        <f>SUM(P113:P115)</f>
        <v>90000</v>
      </c>
    </row>
    <row r="117" spans="1:17" ht="46.5" customHeight="1" x14ac:dyDescent="0.25">
      <c r="A117" s="7">
        <v>21</v>
      </c>
      <c r="B117" s="26" t="s">
        <v>20</v>
      </c>
      <c r="C117" s="52">
        <v>205</v>
      </c>
      <c r="D117" s="53">
        <v>340</v>
      </c>
      <c r="E117" s="28">
        <v>7853.72</v>
      </c>
      <c r="F117" s="37" t="s">
        <v>122</v>
      </c>
      <c r="G117" s="34">
        <v>1480</v>
      </c>
      <c r="H117" s="34">
        <v>23442.52</v>
      </c>
      <c r="I117" s="9">
        <f>C117*149+E117*7.652</f>
        <v>90641.665440000012</v>
      </c>
      <c r="J117" s="21" t="s">
        <v>86</v>
      </c>
      <c r="K117" s="15">
        <v>4175</v>
      </c>
      <c r="L117" s="15">
        <f t="shared" si="26"/>
        <v>125250</v>
      </c>
      <c r="M117" s="11"/>
      <c r="N117" s="21" t="s">
        <v>86</v>
      </c>
      <c r="O117" s="15">
        <v>4175</v>
      </c>
      <c r="P117" s="15">
        <f t="shared" ref="P117" si="30">O117*30</f>
        <v>125250</v>
      </c>
      <c r="Q117" s="41"/>
    </row>
    <row r="118" spans="1:17" ht="15.75" x14ac:dyDescent="0.25">
      <c r="A118" s="7"/>
      <c r="B118" s="3"/>
      <c r="C118" s="10"/>
      <c r="D118" s="8"/>
      <c r="E118" s="8"/>
      <c r="F118" s="32"/>
      <c r="G118" s="28"/>
      <c r="H118" s="28"/>
      <c r="I118" s="9"/>
      <c r="J118" s="21" t="s">
        <v>57</v>
      </c>
      <c r="K118" s="15">
        <v>675</v>
      </c>
      <c r="L118" s="15">
        <f t="shared" si="26"/>
        <v>20250</v>
      </c>
      <c r="M118" s="11"/>
      <c r="N118" s="41"/>
      <c r="O118" s="41"/>
      <c r="P118" s="41"/>
      <c r="Q118" s="41"/>
    </row>
    <row r="119" spans="1:17" ht="15.75" x14ac:dyDescent="0.25">
      <c r="A119" s="7"/>
      <c r="B119" s="3"/>
      <c r="C119" s="10"/>
      <c r="D119" s="8"/>
      <c r="E119" s="8"/>
      <c r="F119" s="32"/>
      <c r="G119" s="28"/>
      <c r="H119" s="28"/>
      <c r="I119" s="9"/>
      <c r="J119" s="21" t="s">
        <v>87</v>
      </c>
      <c r="K119" s="15">
        <v>2350</v>
      </c>
      <c r="L119" s="15">
        <f t="shared" si="26"/>
        <v>70500</v>
      </c>
      <c r="M119" s="11"/>
      <c r="N119" s="41"/>
      <c r="O119" s="41"/>
      <c r="P119" s="41"/>
      <c r="Q119" s="41"/>
    </row>
    <row r="120" spans="1:17" ht="15.75" x14ac:dyDescent="0.25">
      <c r="A120" s="7"/>
      <c r="B120" s="3"/>
      <c r="C120" s="10"/>
      <c r="D120" s="8"/>
      <c r="E120" s="8"/>
      <c r="F120" s="32"/>
      <c r="G120" s="28"/>
      <c r="H120" s="28"/>
      <c r="I120" s="9"/>
      <c r="J120" s="21" t="s">
        <v>56</v>
      </c>
      <c r="K120" s="15">
        <v>2650</v>
      </c>
      <c r="L120" s="15">
        <f t="shared" si="26"/>
        <v>79500</v>
      </c>
      <c r="M120" s="11"/>
      <c r="N120" s="41"/>
      <c r="O120" s="41"/>
      <c r="P120" s="41"/>
      <c r="Q120" s="41"/>
    </row>
    <row r="121" spans="1:17" ht="15.75" x14ac:dyDescent="0.25">
      <c r="A121" s="7"/>
      <c r="B121" s="3"/>
      <c r="C121" s="10"/>
      <c r="D121" s="8"/>
      <c r="E121" s="8"/>
      <c r="F121" s="32"/>
      <c r="G121" s="28"/>
      <c r="H121" s="28"/>
      <c r="I121" s="9"/>
      <c r="J121" s="21" t="s">
        <v>88</v>
      </c>
      <c r="K121" s="15">
        <v>690</v>
      </c>
      <c r="L121" s="15">
        <f t="shared" si="26"/>
        <v>20700</v>
      </c>
      <c r="M121" s="11"/>
      <c r="N121" s="41"/>
      <c r="O121" s="41"/>
      <c r="P121" s="41"/>
      <c r="Q121" s="41"/>
    </row>
    <row r="122" spans="1:17" ht="15.75" x14ac:dyDescent="0.25">
      <c r="A122" s="7"/>
      <c r="B122" s="3"/>
      <c r="C122" s="10"/>
      <c r="D122" s="8"/>
      <c r="E122" s="8"/>
      <c r="F122" s="32"/>
      <c r="G122" s="28"/>
      <c r="H122" s="28"/>
      <c r="I122" s="9"/>
      <c r="J122" s="1"/>
      <c r="K122" s="1"/>
      <c r="L122" s="15"/>
      <c r="M122" s="9">
        <f>SUM(L117:L121)</f>
        <v>316200</v>
      </c>
      <c r="N122" s="41"/>
      <c r="O122" s="41"/>
      <c r="P122" s="41"/>
      <c r="Q122" s="44">
        <f>SUM(P117)</f>
        <v>125250</v>
      </c>
    </row>
    <row r="123" spans="1:17" ht="31.5" x14ac:dyDescent="0.25">
      <c r="A123" s="7">
        <v>22</v>
      </c>
      <c r="B123" s="3" t="s">
        <v>21</v>
      </c>
      <c r="C123" s="52">
        <v>687</v>
      </c>
      <c r="D123" s="53">
        <v>851</v>
      </c>
      <c r="E123" s="28">
        <v>14136.38</v>
      </c>
      <c r="F123" s="33" t="s">
        <v>144</v>
      </c>
      <c r="G123" s="28">
        <v>400</v>
      </c>
      <c r="H123" s="28">
        <f>G123*18.14</f>
        <v>7256</v>
      </c>
      <c r="I123" s="9">
        <f>C123*149+E123*7.652</f>
        <v>210534.57975999999</v>
      </c>
      <c r="J123" s="21" t="s">
        <v>89</v>
      </c>
      <c r="K123" s="15">
        <f>250*5</f>
        <v>1250</v>
      </c>
      <c r="L123" s="15">
        <f t="shared" si="26"/>
        <v>37500</v>
      </c>
      <c r="M123" s="11"/>
      <c r="N123" s="21" t="s">
        <v>89</v>
      </c>
      <c r="O123" s="15">
        <f>250*5</f>
        <v>1250</v>
      </c>
      <c r="P123" s="15">
        <f t="shared" ref="P123:P132" si="31">O123*30</f>
        <v>37500</v>
      </c>
      <c r="Q123" s="41"/>
    </row>
    <row r="124" spans="1:17" ht="31.5" x14ac:dyDescent="0.25">
      <c r="A124" s="7"/>
      <c r="B124" s="3"/>
      <c r="C124" s="10"/>
      <c r="D124" s="8"/>
      <c r="E124" s="8"/>
      <c r="F124" s="32"/>
      <c r="G124" s="28"/>
      <c r="H124" s="28"/>
      <c r="I124" s="9"/>
      <c r="J124" s="21" t="s">
        <v>90</v>
      </c>
      <c r="K124" s="15">
        <f>150*5</f>
        <v>750</v>
      </c>
      <c r="L124" s="15">
        <f t="shared" si="26"/>
        <v>22500</v>
      </c>
      <c r="M124" s="11"/>
      <c r="N124" s="21" t="s">
        <v>90</v>
      </c>
      <c r="O124" s="15">
        <f>150*5</f>
        <v>750</v>
      </c>
      <c r="P124" s="15">
        <f t="shared" si="31"/>
        <v>22500</v>
      </c>
      <c r="Q124" s="41"/>
    </row>
    <row r="125" spans="1:17" ht="15.75" x14ac:dyDescent="0.25">
      <c r="A125" s="7"/>
      <c r="B125" s="3"/>
      <c r="C125" s="10"/>
      <c r="D125" s="8"/>
      <c r="E125" s="8"/>
      <c r="F125" s="32"/>
      <c r="G125" s="28"/>
      <c r="H125" s="28"/>
      <c r="I125" s="9"/>
      <c r="J125" s="21" t="s">
        <v>69</v>
      </c>
      <c r="K125" s="15">
        <v>4000</v>
      </c>
      <c r="L125" s="15">
        <f t="shared" si="26"/>
        <v>120000</v>
      </c>
      <c r="M125" s="11"/>
      <c r="N125" s="21" t="s">
        <v>69</v>
      </c>
      <c r="O125" s="15">
        <v>4000</v>
      </c>
      <c r="P125" s="15">
        <f t="shared" si="31"/>
        <v>120000</v>
      </c>
      <c r="Q125" s="41"/>
    </row>
    <row r="126" spans="1:17" ht="31.5" x14ac:dyDescent="0.25">
      <c r="A126" s="7"/>
      <c r="B126" s="3"/>
      <c r="C126" s="10"/>
      <c r="D126" s="8"/>
      <c r="E126" s="8"/>
      <c r="F126" s="32"/>
      <c r="G126" s="28"/>
      <c r="H126" s="28"/>
      <c r="I126" s="9"/>
      <c r="J126" s="21" t="s">
        <v>91</v>
      </c>
      <c r="K126" s="15">
        <v>500</v>
      </c>
      <c r="L126" s="15">
        <f t="shared" si="26"/>
        <v>15000</v>
      </c>
      <c r="M126" s="11"/>
      <c r="N126" s="21"/>
      <c r="O126" s="15"/>
      <c r="P126" s="15"/>
      <c r="Q126" s="41"/>
    </row>
    <row r="127" spans="1:17" ht="15.75" x14ac:dyDescent="0.25">
      <c r="A127" s="7"/>
      <c r="B127" s="3"/>
      <c r="C127" s="10"/>
      <c r="D127" s="8"/>
      <c r="E127" s="8"/>
      <c r="F127" s="32"/>
      <c r="G127" s="28"/>
      <c r="H127" s="28"/>
      <c r="I127" s="9"/>
      <c r="J127" s="21" t="s">
        <v>42</v>
      </c>
      <c r="K127" s="15">
        <v>500</v>
      </c>
      <c r="L127" s="15">
        <f t="shared" si="26"/>
        <v>15000</v>
      </c>
      <c r="M127" s="11"/>
      <c r="N127" s="21"/>
      <c r="O127" s="15"/>
      <c r="P127" s="15"/>
      <c r="Q127" s="41"/>
    </row>
    <row r="128" spans="1:17" ht="15.75" x14ac:dyDescent="0.25">
      <c r="A128" s="7"/>
      <c r="B128" s="3"/>
      <c r="C128" s="10"/>
      <c r="D128" s="8"/>
      <c r="E128" s="8"/>
      <c r="F128" s="32"/>
      <c r="G128" s="28"/>
      <c r="H128" s="28"/>
      <c r="I128" s="9"/>
      <c r="J128" s="21" t="s">
        <v>46</v>
      </c>
      <c r="K128" s="15">
        <v>1100</v>
      </c>
      <c r="L128" s="15">
        <f t="shared" si="26"/>
        <v>33000</v>
      </c>
      <c r="M128" s="11"/>
      <c r="N128" s="21"/>
      <c r="O128" s="15"/>
      <c r="P128" s="15"/>
      <c r="Q128" s="41"/>
    </row>
    <row r="129" spans="1:17" ht="15.75" x14ac:dyDescent="0.25">
      <c r="A129" s="7"/>
      <c r="B129" s="3"/>
      <c r="C129" s="10"/>
      <c r="D129" s="8"/>
      <c r="E129" s="8"/>
      <c r="F129" s="32"/>
      <c r="G129" s="28"/>
      <c r="H129" s="28"/>
      <c r="I129" s="9"/>
      <c r="J129" s="21" t="s">
        <v>106</v>
      </c>
      <c r="K129" s="25">
        <v>1250</v>
      </c>
      <c r="L129" s="15">
        <f t="shared" si="26"/>
        <v>37500</v>
      </c>
      <c r="M129" s="11"/>
      <c r="N129" s="21"/>
      <c r="O129" s="25"/>
      <c r="P129" s="15"/>
      <c r="Q129" s="41"/>
    </row>
    <row r="130" spans="1:17" ht="15.75" x14ac:dyDescent="0.25">
      <c r="A130" s="7"/>
      <c r="B130" s="3"/>
      <c r="C130" s="10"/>
      <c r="D130" s="8"/>
      <c r="E130" s="8"/>
      <c r="F130" s="32"/>
      <c r="G130" s="28"/>
      <c r="H130" s="28"/>
      <c r="I130" s="9"/>
      <c r="J130" s="1"/>
      <c r="K130" s="1"/>
      <c r="L130" s="15"/>
      <c r="M130" s="9">
        <f>SUM(L123:L129)</f>
        <v>280500</v>
      </c>
      <c r="N130" s="41"/>
      <c r="O130" s="41"/>
      <c r="P130" s="15"/>
      <c r="Q130" s="9">
        <f>SUM(P123:P129)</f>
        <v>180000</v>
      </c>
    </row>
    <row r="131" spans="1:17" ht="15.75" x14ac:dyDescent="0.25">
      <c r="A131" s="7">
        <v>23</v>
      </c>
      <c r="B131" s="3" t="s">
        <v>22</v>
      </c>
      <c r="C131" s="10">
        <v>569</v>
      </c>
      <c r="D131" s="8">
        <v>508</v>
      </c>
      <c r="E131" s="27">
        <v>9807.2099999999991</v>
      </c>
      <c r="F131" s="32" t="s">
        <v>145</v>
      </c>
      <c r="G131" s="28">
        <v>37.68</v>
      </c>
      <c r="H131" s="28">
        <f t="shared" ref="H131:H132" si="32">G131*18.14</f>
        <v>683.51520000000005</v>
      </c>
      <c r="I131" s="9">
        <f>C131*149+E131*7.652</f>
        <v>159825.77091999998</v>
      </c>
      <c r="J131" s="20" t="s">
        <v>92</v>
      </c>
      <c r="K131" s="18">
        <v>850</v>
      </c>
      <c r="L131" s="15">
        <f t="shared" si="26"/>
        <v>25500</v>
      </c>
      <c r="M131" s="11"/>
      <c r="N131" s="20" t="s">
        <v>92</v>
      </c>
      <c r="O131" s="18">
        <v>850</v>
      </c>
      <c r="P131" s="15">
        <f t="shared" si="31"/>
        <v>25500</v>
      </c>
      <c r="Q131" s="41"/>
    </row>
    <row r="132" spans="1:17" ht="15.75" x14ac:dyDescent="0.25">
      <c r="A132" s="7"/>
      <c r="B132" s="3"/>
      <c r="C132" s="10"/>
      <c r="D132" s="8"/>
      <c r="E132" s="8"/>
      <c r="F132" s="32" t="s">
        <v>146</v>
      </c>
      <c r="G132" s="28">
        <v>143.37</v>
      </c>
      <c r="H132" s="28">
        <f t="shared" si="32"/>
        <v>2600.7318</v>
      </c>
      <c r="I132" s="9"/>
      <c r="J132" s="21" t="s">
        <v>93</v>
      </c>
      <c r="K132" s="15">
        <v>3000</v>
      </c>
      <c r="L132" s="15">
        <f t="shared" si="26"/>
        <v>90000</v>
      </c>
      <c r="M132" s="11"/>
      <c r="N132" s="21" t="s">
        <v>93</v>
      </c>
      <c r="O132" s="15">
        <v>3000</v>
      </c>
      <c r="P132" s="15">
        <f t="shared" si="31"/>
        <v>90000</v>
      </c>
      <c r="Q132" s="41"/>
    </row>
    <row r="133" spans="1:17" ht="60" x14ac:dyDescent="0.25">
      <c r="A133" s="7"/>
      <c r="B133" s="3"/>
      <c r="C133" s="10"/>
      <c r="D133" s="8"/>
      <c r="E133" s="8"/>
      <c r="F133" s="38" t="s">
        <v>162</v>
      </c>
      <c r="G133" s="35">
        <v>1308</v>
      </c>
      <c r="H133" s="35">
        <v>24833.79</v>
      </c>
      <c r="I133" s="9"/>
      <c r="J133" s="21"/>
      <c r="K133" s="15"/>
      <c r="L133" s="15"/>
      <c r="M133" s="11"/>
      <c r="N133" s="41"/>
      <c r="O133" s="41"/>
      <c r="P133" s="41"/>
      <c r="Q133" s="41"/>
    </row>
    <row r="134" spans="1:17" x14ac:dyDescent="0.25">
      <c r="A134" s="7"/>
      <c r="B134" s="3"/>
      <c r="C134" s="10"/>
      <c r="D134" s="8"/>
      <c r="E134" s="8"/>
      <c r="F134" s="32"/>
      <c r="G134" s="28"/>
      <c r="H134" s="28"/>
      <c r="I134" s="9"/>
      <c r="J134" s="1"/>
      <c r="K134" s="1"/>
      <c r="L134" s="1"/>
      <c r="M134" s="9">
        <f>SUM(L131:L132)</f>
        <v>115500</v>
      </c>
      <c r="N134" s="41"/>
      <c r="O134" s="41"/>
      <c r="P134" s="41"/>
      <c r="Q134" s="9">
        <f>SUM(P131:P132)</f>
        <v>115500</v>
      </c>
    </row>
    <row r="135" spans="1:17" ht="30" customHeight="1" x14ac:dyDescent="0.25">
      <c r="A135" s="7">
        <v>24</v>
      </c>
      <c r="B135" s="3" t="s">
        <v>23</v>
      </c>
      <c r="C135" s="52">
        <v>447</v>
      </c>
      <c r="D135" s="53">
        <v>522</v>
      </c>
      <c r="E135" s="28">
        <v>7129.72</v>
      </c>
      <c r="F135" s="33" t="s">
        <v>140</v>
      </c>
      <c r="G135" s="28">
        <v>58.11</v>
      </c>
      <c r="H135" s="28">
        <f t="shared" ref="H135:H139" si="33">G135*18.14</f>
        <v>1054.1154000000001</v>
      </c>
      <c r="I135" s="9">
        <f>C135*149+E135*7.652</f>
        <v>121159.61744</v>
      </c>
      <c r="J135" s="21" t="s">
        <v>94</v>
      </c>
      <c r="K135" s="15">
        <v>500</v>
      </c>
      <c r="L135" s="15">
        <f t="shared" ref="L135:L145" si="34">K135*30</f>
        <v>15000</v>
      </c>
      <c r="M135" s="11"/>
      <c r="N135" s="21"/>
      <c r="O135" s="15"/>
      <c r="P135" s="15"/>
      <c r="Q135" s="41"/>
    </row>
    <row r="136" spans="1:17" ht="30.75" customHeight="1" x14ac:dyDescent="0.25">
      <c r="A136" s="7"/>
      <c r="B136" s="3"/>
      <c r="C136" s="10"/>
      <c r="D136" s="8"/>
      <c r="E136" s="8"/>
      <c r="F136" s="33" t="s">
        <v>147</v>
      </c>
      <c r="G136" s="28">
        <v>21</v>
      </c>
      <c r="H136" s="28">
        <f t="shared" si="33"/>
        <v>380.94</v>
      </c>
      <c r="I136" s="9"/>
      <c r="J136" s="21" t="s">
        <v>95</v>
      </c>
      <c r="K136" s="15">
        <v>500</v>
      </c>
      <c r="L136" s="15">
        <f t="shared" si="34"/>
        <v>15000</v>
      </c>
      <c r="M136" s="11"/>
      <c r="N136" s="21"/>
      <c r="O136" s="15"/>
      <c r="P136" s="15"/>
      <c r="Q136" s="41"/>
    </row>
    <row r="137" spans="1:17" ht="15.75" x14ac:dyDescent="0.25">
      <c r="A137" s="7"/>
      <c r="B137" s="3"/>
      <c r="C137" s="10"/>
      <c r="D137" s="8"/>
      <c r="E137" s="8"/>
      <c r="F137" s="32" t="s">
        <v>148</v>
      </c>
      <c r="G137" s="28">
        <v>96.61</v>
      </c>
      <c r="H137" s="28">
        <f t="shared" si="33"/>
        <v>1752.5054</v>
      </c>
      <c r="I137" s="9"/>
      <c r="J137" s="21" t="s">
        <v>96</v>
      </c>
      <c r="K137" s="15">
        <v>2000</v>
      </c>
      <c r="L137" s="15">
        <f t="shared" si="34"/>
        <v>60000</v>
      </c>
      <c r="M137" s="11"/>
      <c r="N137" s="21" t="s">
        <v>96</v>
      </c>
      <c r="O137" s="15">
        <v>2000</v>
      </c>
      <c r="P137" s="15">
        <f t="shared" ref="P137:P144" si="35">O137*30</f>
        <v>60000</v>
      </c>
      <c r="Q137" s="41"/>
    </row>
    <row r="138" spans="1:17" ht="35.25" customHeight="1" x14ac:dyDescent="0.25">
      <c r="A138" s="7"/>
      <c r="B138" s="3"/>
      <c r="C138" s="10"/>
      <c r="D138" s="8"/>
      <c r="E138" s="8"/>
      <c r="F138" s="33" t="s">
        <v>149</v>
      </c>
      <c r="G138" s="28">
        <v>88</v>
      </c>
      <c r="H138" s="28">
        <f t="shared" si="33"/>
        <v>1596.3200000000002</v>
      </c>
      <c r="I138" s="9"/>
      <c r="J138" s="21" t="s">
        <v>97</v>
      </c>
      <c r="K138" s="15">
        <v>1750</v>
      </c>
      <c r="L138" s="15">
        <f t="shared" si="34"/>
        <v>52500</v>
      </c>
      <c r="M138" s="11"/>
      <c r="N138" s="21" t="s">
        <v>97</v>
      </c>
      <c r="O138" s="15">
        <v>1750</v>
      </c>
      <c r="P138" s="15">
        <f t="shared" si="35"/>
        <v>52500</v>
      </c>
      <c r="Q138" s="41"/>
    </row>
    <row r="139" spans="1:17" ht="30" x14ac:dyDescent="0.25">
      <c r="A139" s="7"/>
      <c r="B139" s="3"/>
      <c r="C139" s="10"/>
      <c r="D139" s="8"/>
      <c r="E139" s="8"/>
      <c r="F139" s="33" t="s">
        <v>150</v>
      </c>
      <c r="G139" s="28">
        <v>80.819999999999993</v>
      </c>
      <c r="H139" s="28">
        <f t="shared" si="33"/>
        <v>1466.0747999999999</v>
      </c>
      <c r="I139" s="9"/>
      <c r="J139" s="21" t="s">
        <v>98</v>
      </c>
      <c r="K139" s="15">
        <v>250</v>
      </c>
      <c r="L139" s="15">
        <f t="shared" si="34"/>
        <v>7500</v>
      </c>
      <c r="M139" s="11"/>
      <c r="N139" s="21"/>
      <c r="O139" s="15"/>
      <c r="P139" s="15"/>
      <c r="Q139" s="41"/>
    </row>
    <row r="140" spans="1:17" ht="15.75" x14ac:dyDescent="0.25">
      <c r="A140" s="7"/>
      <c r="B140" s="3"/>
      <c r="C140" s="10"/>
      <c r="D140" s="8"/>
      <c r="E140" s="8"/>
      <c r="F140" s="32"/>
      <c r="G140" s="28">
        <f>SUM(G135:G139)</f>
        <v>344.54</v>
      </c>
      <c r="H140" s="28"/>
      <c r="I140" s="9"/>
      <c r="J140" s="21" t="s">
        <v>99</v>
      </c>
      <c r="K140" s="15">
        <v>750</v>
      </c>
      <c r="L140" s="15">
        <f t="shared" si="34"/>
        <v>22500</v>
      </c>
      <c r="M140" s="11"/>
      <c r="N140" s="21"/>
      <c r="O140" s="15"/>
      <c r="P140" s="15"/>
      <c r="Q140" s="41"/>
    </row>
    <row r="141" spans="1:17" ht="15.75" x14ac:dyDescent="0.25">
      <c r="A141" s="7"/>
      <c r="B141" s="3"/>
      <c r="C141" s="10"/>
      <c r="D141" s="8"/>
      <c r="E141" s="8"/>
      <c r="F141" s="32"/>
      <c r="G141" s="28"/>
      <c r="H141" s="28"/>
      <c r="I141" s="9"/>
      <c r="J141" s="1"/>
      <c r="K141" s="1"/>
      <c r="L141" s="15"/>
      <c r="M141" s="9">
        <f>SUM(L135:L140)</f>
        <v>172500</v>
      </c>
      <c r="N141" s="41"/>
      <c r="O141" s="41"/>
      <c r="P141" s="15"/>
      <c r="Q141" s="9">
        <f>SUM(P135:P139)</f>
        <v>112500</v>
      </c>
    </row>
    <row r="142" spans="1:17" ht="30" x14ac:dyDescent="0.25">
      <c r="A142" s="7">
        <v>25</v>
      </c>
      <c r="B142" s="3" t="s">
        <v>24</v>
      </c>
      <c r="C142" s="52">
        <v>1327</v>
      </c>
      <c r="D142" s="53">
        <v>1313</v>
      </c>
      <c r="E142" s="28">
        <v>14990.3</v>
      </c>
      <c r="F142" s="33" t="s">
        <v>151</v>
      </c>
      <c r="G142" s="28">
        <v>265.43</v>
      </c>
      <c r="H142" s="28">
        <f t="shared" ref="H142:H152" si="36">G142*18.14</f>
        <v>4814.9002</v>
      </c>
      <c r="I142" s="9">
        <f>C142*149+E142*7.652</f>
        <v>312428.77559999999</v>
      </c>
      <c r="J142" s="21" t="s">
        <v>100</v>
      </c>
      <c r="K142" s="15">
        <v>2590</v>
      </c>
      <c r="L142" s="15">
        <f t="shared" si="34"/>
        <v>77700</v>
      </c>
      <c r="M142" s="11"/>
      <c r="N142" s="21" t="s">
        <v>100</v>
      </c>
      <c r="O142" s="15">
        <v>3177</v>
      </c>
      <c r="P142" s="15">
        <f t="shared" si="35"/>
        <v>95310</v>
      </c>
      <c r="Q142" s="41"/>
    </row>
    <row r="143" spans="1:17" ht="30" x14ac:dyDescent="0.25">
      <c r="A143" s="7"/>
      <c r="B143" s="3"/>
      <c r="C143" s="10"/>
      <c r="D143" s="8"/>
      <c r="E143" s="8"/>
      <c r="F143" s="33" t="s">
        <v>152</v>
      </c>
      <c r="G143" s="28"/>
      <c r="H143" s="28">
        <f t="shared" si="36"/>
        <v>0</v>
      </c>
      <c r="I143" s="9"/>
      <c r="J143" s="21" t="s">
        <v>101</v>
      </c>
      <c r="K143" s="15">
        <v>1020</v>
      </c>
      <c r="L143" s="15">
        <f t="shared" si="34"/>
        <v>30600</v>
      </c>
      <c r="M143" s="11"/>
      <c r="N143" s="21"/>
      <c r="O143" s="15"/>
      <c r="P143" s="15"/>
      <c r="Q143" s="41"/>
    </row>
    <row r="144" spans="1:17" ht="38.25" customHeight="1" x14ac:dyDescent="0.25">
      <c r="A144" s="7"/>
      <c r="B144" s="3"/>
      <c r="C144" s="10"/>
      <c r="D144" s="8"/>
      <c r="E144" s="8"/>
      <c r="F144" s="33" t="s">
        <v>137</v>
      </c>
      <c r="G144" s="28">
        <v>1.95</v>
      </c>
      <c r="H144" s="28">
        <f t="shared" si="36"/>
        <v>35.372999999999998</v>
      </c>
      <c r="I144" s="9"/>
      <c r="J144" s="21" t="s">
        <v>79</v>
      </c>
      <c r="K144" s="15">
        <v>4057</v>
      </c>
      <c r="L144" s="15">
        <f t="shared" si="34"/>
        <v>121710</v>
      </c>
      <c r="M144" s="11"/>
      <c r="N144" s="21" t="s">
        <v>79</v>
      </c>
      <c r="O144" s="15">
        <v>4057</v>
      </c>
      <c r="P144" s="15">
        <f t="shared" si="35"/>
        <v>121710</v>
      </c>
      <c r="Q144" s="41"/>
    </row>
    <row r="145" spans="1:17" ht="51" customHeight="1" x14ac:dyDescent="0.25">
      <c r="A145" s="7"/>
      <c r="B145" s="3"/>
      <c r="C145" s="10"/>
      <c r="D145" s="8"/>
      <c r="E145" s="8"/>
      <c r="F145" s="33"/>
      <c r="G145" s="28"/>
      <c r="H145" s="28"/>
      <c r="I145" s="9"/>
      <c r="J145" s="21" t="s">
        <v>56</v>
      </c>
      <c r="K145" s="15">
        <v>2416</v>
      </c>
      <c r="L145" s="15">
        <f t="shared" si="34"/>
        <v>72480</v>
      </c>
      <c r="M145" s="11"/>
      <c r="N145" s="21"/>
      <c r="O145" s="15"/>
      <c r="P145" s="15"/>
      <c r="Q145" s="41"/>
    </row>
    <row r="146" spans="1:17" x14ac:dyDescent="0.25">
      <c r="A146" s="7"/>
      <c r="B146" s="3"/>
      <c r="C146" s="10"/>
      <c r="D146" s="8"/>
      <c r="E146" s="8"/>
      <c r="F146" s="32" t="s">
        <v>153</v>
      </c>
      <c r="G146" s="28">
        <v>64.849999999999994</v>
      </c>
      <c r="H146" s="28">
        <f t="shared" si="36"/>
        <v>1176.3789999999999</v>
      </c>
      <c r="I146" s="9"/>
      <c r="J146" s="1"/>
      <c r="K146" s="1"/>
      <c r="L146" s="1"/>
      <c r="M146" s="9">
        <f>SUM(L142:L144)</f>
        <v>230010</v>
      </c>
      <c r="N146" s="41"/>
      <c r="O146" s="41"/>
      <c r="P146" s="41"/>
      <c r="Q146" s="9">
        <f>SUM(P142:P145)</f>
        <v>217020</v>
      </c>
    </row>
    <row r="147" spans="1:17" ht="30" x14ac:dyDescent="0.25">
      <c r="A147" s="7"/>
      <c r="B147" s="3"/>
      <c r="C147" s="10"/>
      <c r="D147" s="8"/>
      <c r="E147" s="8"/>
      <c r="F147" s="33" t="s">
        <v>154</v>
      </c>
      <c r="G147" s="28">
        <v>58.25</v>
      </c>
      <c r="H147" s="28">
        <f t="shared" si="36"/>
        <v>1056.655</v>
      </c>
      <c r="I147" s="9"/>
      <c r="J147" s="1"/>
      <c r="K147" s="1"/>
      <c r="L147" s="1"/>
      <c r="M147" s="9"/>
      <c r="N147" s="41"/>
      <c r="O147" s="41"/>
      <c r="P147" s="41"/>
      <c r="Q147" s="41"/>
    </row>
    <row r="148" spans="1:17" ht="30" x14ac:dyDescent="0.25">
      <c r="A148" s="7"/>
      <c r="B148" s="3"/>
      <c r="C148" s="10"/>
      <c r="D148" s="8"/>
      <c r="E148" s="8"/>
      <c r="F148" s="33" t="s">
        <v>137</v>
      </c>
      <c r="G148" s="28">
        <v>19.78</v>
      </c>
      <c r="H148" s="28">
        <f t="shared" si="36"/>
        <v>358.80920000000003</v>
      </c>
      <c r="I148" s="9"/>
      <c r="J148" s="1"/>
      <c r="K148" s="1"/>
      <c r="L148" s="1"/>
      <c r="M148" s="9"/>
      <c r="N148" s="41"/>
      <c r="O148" s="41"/>
      <c r="P148" s="41"/>
      <c r="Q148" s="41"/>
    </row>
    <row r="149" spans="1:17" ht="31.5" x14ac:dyDescent="0.25">
      <c r="A149" s="7">
        <v>26</v>
      </c>
      <c r="B149" s="3" t="s">
        <v>25</v>
      </c>
      <c r="C149" s="52">
        <v>667</v>
      </c>
      <c r="D149" s="53">
        <v>538</v>
      </c>
      <c r="E149" s="28">
        <v>7579.47</v>
      </c>
      <c r="F149" s="33" t="s">
        <v>155</v>
      </c>
      <c r="G149" s="28">
        <v>333.15</v>
      </c>
      <c r="H149" s="28">
        <f t="shared" si="36"/>
        <v>6043.3409999999994</v>
      </c>
      <c r="I149" s="9">
        <f>C149*149+E149*7.652</f>
        <v>157381.10444</v>
      </c>
      <c r="J149" s="21" t="s">
        <v>102</v>
      </c>
      <c r="K149" s="15">
        <v>575</v>
      </c>
      <c r="L149" s="15">
        <f t="shared" ref="L149:L154" si="37">K149*30</f>
        <v>17250</v>
      </c>
      <c r="M149" s="11"/>
      <c r="N149" s="21" t="s">
        <v>102</v>
      </c>
      <c r="O149" s="15">
        <v>575</v>
      </c>
      <c r="P149" s="15">
        <f t="shared" ref="P149:P154" si="38">O149*30</f>
        <v>17250</v>
      </c>
      <c r="Q149" s="41"/>
    </row>
    <row r="150" spans="1:17" ht="47.25" x14ac:dyDescent="0.25">
      <c r="A150" s="7"/>
      <c r="B150" s="3"/>
      <c r="C150" s="10"/>
      <c r="D150" s="8"/>
      <c r="E150" s="8"/>
      <c r="F150" s="33" t="s">
        <v>138</v>
      </c>
      <c r="G150" s="28">
        <v>63.8</v>
      </c>
      <c r="H150" s="28">
        <f t="shared" si="36"/>
        <v>1157.3319999999999</v>
      </c>
      <c r="I150" s="9"/>
      <c r="J150" s="21" t="s">
        <v>103</v>
      </c>
      <c r="K150" s="15">
        <v>1050</v>
      </c>
      <c r="L150" s="15">
        <f t="shared" si="37"/>
        <v>31500</v>
      </c>
      <c r="M150" s="11"/>
      <c r="N150" s="21" t="s">
        <v>196</v>
      </c>
      <c r="O150" s="15">
        <v>2600</v>
      </c>
      <c r="P150" s="15">
        <f t="shared" si="38"/>
        <v>78000</v>
      </c>
      <c r="Q150" s="41"/>
    </row>
    <row r="151" spans="1:17" ht="30" x14ac:dyDescent="0.25">
      <c r="A151" s="7"/>
      <c r="B151" s="3"/>
      <c r="C151" s="10"/>
      <c r="D151" s="8"/>
      <c r="E151" s="8"/>
      <c r="F151" s="33" t="s">
        <v>156</v>
      </c>
      <c r="G151" s="28">
        <v>58.36</v>
      </c>
      <c r="H151" s="28">
        <f t="shared" si="36"/>
        <v>1058.6504</v>
      </c>
      <c r="I151" s="9"/>
      <c r="J151" s="21" t="s">
        <v>104</v>
      </c>
      <c r="K151" s="15">
        <v>550</v>
      </c>
      <c r="L151" s="15">
        <f t="shared" si="37"/>
        <v>16500</v>
      </c>
      <c r="M151" s="11"/>
      <c r="N151" s="21" t="s">
        <v>104</v>
      </c>
      <c r="O151" s="15">
        <v>550</v>
      </c>
      <c r="P151" s="15">
        <f t="shared" si="38"/>
        <v>16500</v>
      </c>
      <c r="Q151" s="41"/>
    </row>
    <row r="152" spans="1:17" ht="31.5" x14ac:dyDescent="0.25">
      <c r="A152" s="7"/>
      <c r="B152" s="3"/>
      <c r="C152" s="10"/>
      <c r="D152" s="8"/>
      <c r="E152" s="8"/>
      <c r="F152" s="33" t="s">
        <v>157</v>
      </c>
      <c r="G152" s="28">
        <v>54.01</v>
      </c>
      <c r="H152" s="28">
        <f t="shared" si="36"/>
        <v>979.7414</v>
      </c>
      <c r="I152" s="9"/>
      <c r="J152" s="21" t="s">
        <v>105</v>
      </c>
      <c r="K152" s="15">
        <v>600</v>
      </c>
      <c r="L152" s="15">
        <f t="shared" si="37"/>
        <v>18000</v>
      </c>
      <c r="M152" s="11"/>
      <c r="N152" s="21" t="s">
        <v>105</v>
      </c>
      <c r="O152" s="15">
        <v>600</v>
      </c>
      <c r="P152" s="15">
        <f t="shared" si="38"/>
        <v>18000</v>
      </c>
      <c r="Q152" s="41"/>
    </row>
    <row r="153" spans="1:17" ht="30" x14ac:dyDescent="0.25">
      <c r="A153" s="7"/>
      <c r="B153" s="3"/>
      <c r="C153" s="10"/>
      <c r="D153" s="8"/>
      <c r="E153" s="8"/>
      <c r="F153" s="36" t="s">
        <v>123</v>
      </c>
      <c r="G153" s="35">
        <v>1069.75</v>
      </c>
      <c r="H153" s="35">
        <v>24617.38</v>
      </c>
      <c r="I153" s="9"/>
      <c r="J153" s="21" t="s">
        <v>197</v>
      </c>
      <c r="K153" s="15">
        <v>400</v>
      </c>
      <c r="L153" s="15">
        <f t="shared" si="37"/>
        <v>12000</v>
      </c>
      <c r="M153" s="11"/>
      <c r="N153" s="21" t="s">
        <v>197</v>
      </c>
      <c r="O153" s="15">
        <v>400</v>
      </c>
      <c r="P153" s="15">
        <f t="shared" si="38"/>
        <v>12000</v>
      </c>
      <c r="Q153" s="41"/>
    </row>
    <row r="154" spans="1:17" ht="15.75" x14ac:dyDescent="0.25">
      <c r="A154" s="7"/>
      <c r="B154" s="3"/>
      <c r="C154" s="10"/>
      <c r="D154" s="8"/>
      <c r="E154" s="8"/>
      <c r="F154" s="30"/>
      <c r="G154" s="31"/>
      <c r="H154" s="31"/>
      <c r="I154" s="9"/>
      <c r="J154" s="21" t="s">
        <v>69</v>
      </c>
      <c r="K154" s="15">
        <v>330</v>
      </c>
      <c r="L154" s="15">
        <f t="shared" si="37"/>
        <v>9900</v>
      </c>
      <c r="M154" s="11"/>
      <c r="N154" s="21" t="s">
        <v>69</v>
      </c>
      <c r="O154" s="15">
        <v>330</v>
      </c>
      <c r="P154" s="15">
        <f t="shared" si="38"/>
        <v>9900</v>
      </c>
      <c r="Q154" s="41"/>
    </row>
    <row r="155" spans="1:17" x14ac:dyDescent="0.25">
      <c r="A155" s="7"/>
      <c r="B155" s="1"/>
      <c r="C155" s="8"/>
      <c r="D155" s="10"/>
      <c r="E155" s="10"/>
      <c r="F155" s="10"/>
      <c r="G155" s="9"/>
      <c r="H155" s="9"/>
      <c r="I155" s="10"/>
      <c r="J155" s="1"/>
      <c r="K155" s="1"/>
      <c r="L155" s="1"/>
      <c r="M155" s="9">
        <f>SUM(L149:L154)</f>
        <v>105150</v>
      </c>
      <c r="N155" s="41"/>
      <c r="O155" s="41"/>
      <c r="P155" s="41"/>
      <c r="Q155" s="9">
        <f>SUM(P149:P154)</f>
        <v>151650</v>
      </c>
    </row>
    <row r="156" spans="1:17" x14ac:dyDescent="0.25">
      <c r="A156" s="7"/>
      <c r="B156" s="4" t="s">
        <v>27</v>
      </c>
      <c r="C156" s="11">
        <f>SUM(C6:C155)</f>
        <v>13423</v>
      </c>
      <c r="D156" s="8">
        <f>SUM(D6:D155)</f>
        <v>15310</v>
      </c>
      <c r="E156" s="8">
        <f>SUM(E6:E155)</f>
        <v>261356.38999999996</v>
      </c>
      <c r="F156" s="8"/>
      <c r="G156" s="8"/>
      <c r="H156" s="10" t="s">
        <v>168</v>
      </c>
      <c r="I156" s="12">
        <f>SUM(I6:I149)</f>
        <v>3999926.0962800002</v>
      </c>
      <c r="J156" s="1"/>
      <c r="K156" s="1"/>
      <c r="L156" s="11" t="s">
        <v>169</v>
      </c>
      <c r="M156" s="9">
        <f>SUM(M6:M155)</f>
        <v>4642620</v>
      </c>
      <c r="N156" s="41"/>
      <c r="O156" s="41"/>
      <c r="P156" s="11" t="s">
        <v>169</v>
      </c>
      <c r="Q156" s="46">
        <f>SUM(Q7:Q155)</f>
        <v>3316080</v>
      </c>
    </row>
    <row r="157" spans="1:17" x14ac:dyDescent="0.25">
      <c r="A157" s="48"/>
      <c r="B157" s="4"/>
      <c r="C157" s="11"/>
      <c r="D157" s="8"/>
      <c r="E157" s="8"/>
      <c r="F157" s="8"/>
      <c r="G157" s="8"/>
      <c r="H157" s="8"/>
      <c r="I157" s="12"/>
      <c r="J157" s="1"/>
      <c r="K157" s="1"/>
      <c r="L157" s="11" t="s">
        <v>170</v>
      </c>
      <c r="M157" s="9">
        <f>M156*20%</f>
        <v>928524</v>
      </c>
      <c r="N157" s="41"/>
      <c r="O157" s="41"/>
      <c r="P157" s="11" t="s">
        <v>170</v>
      </c>
      <c r="Q157" s="46">
        <f>Q156*20%</f>
        <v>663216</v>
      </c>
    </row>
    <row r="158" spans="1:17" x14ac:dyDescent="0.25">
      <c r="A158" s="48"/>
      <c r="B158" s="4"/>
      <c r="C158" s="11"/>
      <c r="D158" s="8"/>
      <c r="E158" s="8"/>
      <c r="F158" s="8"/>
      <c r="G158" s="8"/>
      <c r="H158" s="8"/>
      <c r="I158" s="12"/>
      <c r="J158" s="1"/>
      <c r="K158" s="1"/>
      <c r="L158" s="11" t="s">
        <v>171</v>
      </c>
      <c r="M158" s="9">
        <f>M156+M157</f>
        <v>5571144</v>
      </c>
      <c r="N158" s="41"/>
      <c r="O158" s="41"/>
      <c r="P158" s="11" t="s">
        <v>171</v>
      </c>
      <c r="Q158" s="46">
        <f>Q156+Q157</f>
        <v>3979296</v>
      </c>
    </row>
    <row r="159" spans="1:17" ht="30" x14ac:dyDescent="0.25">
      <c r="B159" s="41"/>
      <c r="C159" s="41"/>
      <c r="D159" s="41"/>
      <c r="E159" s="41"/>
      <c r="F159" s="45" t="s">
        <v>166</v>
      </c>
      <c r="G159" s="41"/>
      <c r="H159" s="41"/>
      <c r="I159" s="41"/>
      <c r="J159" s="41"/>
      <c r="K159" s="41"/>
      <c r="L159" s="41"/>
      <c r="M159" s="47"/>
      <c r="N159" s="41"/>
      <c r="O159" s="41"/>
      <c r="P159" s="41"/>
      <c r="Q159" s="41"/>
    </row>
    <row r="160" spans="1:17" ht="30" x14ac:dyDescent="0.25">
      <c r="B160" s="41"/>
      <c r="C160" s="41"/>
      <c r="D160" s="41"/>
      <c r="E160" s="41"/>
      <c r="F160" s="45" t="s">
        <v>167</v>
      </c>
      <c r="G160" s="41"/>
      <c r="H160" s="41"/>
      <c r="I160" s="41"/>
      <c r="J160" s="41"/>
      <c r="K160" s="41"/>
      <c r="L160" s="41"/>
      <c r="M160" s="47"/>
      <c r="N160" s="41"/>
      <c r="O160" s="41"/>
      <c r="P160" s="41"/>
      <c r="Q160" s="41"/>
    </row>
    <row r="163" spans="2:17" x14ac:dyDescent="0.25">
      <c r="B163" s="49" t="s">
        <v>172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</row>
    <row r="164" spans="2:17" x14ac:dyDescent="0.25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</row>
    <row r="165" spans="2:17" x14ac:dyDescent="0.25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</row>
    <row r="166" spans="2:17" ht="14.25" customHeight="1" x14ac:dyDescent="0.25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</row>
    <row r="167" spans="2:17" ht="108.75" hidden="1" customHeight="1" x14ac:dyDescent="0.25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</row>
    <row r="168" spans="2:17" x14ac:dyDescent="0.25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</row>
  </sheetData>
  <mergeCells count="2">
    <mergeCell ref="A1:P1"/>
    <mergeCell ref="A2:P3"/>
  </mergeCells>
  <pageMargins left="0.43307086614173229" right="0.43307086614173229" top="0.51181102362204722" bottom="0.5118110236220472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V.Yordanova</dc:creator>
  <cp:lastModifiedBy>Anatoli Nikolov</cp:lastModifiedBy>
  <cp:lastPrinted>2021-09-28T06:23:44Z</cp:lastPrinted>
  <dcterms:created xsi:type="dcterms:W3CDTF">2021-01-07T10:27:07Z</dcterms:created>
  <dcterms:modified xsi:type="dcterms:W3CDTF">2021-09-28T07:30:55Z</dcterms:modified>
</cp:coreProperties>
</file>